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amples" sheetId="1" r:id="rId1"/>
    <sheet name="CS" sheetId="2" r:id="rId2"/>
  </sheets>
  <definedNames/>
  <calcPr fullCalcOnLoad="1"/>
</workbook>
</file>

<file path=xl/sharedStrings.xml><?xml version="1.0" encoding="utf-8"?>
<sst xmlns="http://schemas.openxmlformats.org/spreadsheetml/2006/main" count="492" uniqueCount="156">
  <si>
    <t>мл - объем вносимого этанола</t>
  </si>
  <si>
    <r>
      <t>ρ</t>
    </r>
    <r>
      <rPr>
        <i/>
        <vertAlign val="subscript"/>
        <sz val="8"/>
        <rFont val="Arial Cyr"/>
        <family val="0"/>
      </rPr>
      <t>Et</t>
    </r>
  </si>
  <si>
    <t>мг/л - плотность безводного этанола при нормальных условиях</t>
  </si>
  <si>
    <t>Примеси в Et:</t>
  </si>
  <si>
    <t>ацетльдегид</t>
  </si>
  <si>
    <t>метилацетат</t>
  </si>
  <si>
    <t>этилацетат</t>
  </si>
  <si>
    <t>метанол</t>
  </si>
  <si>
    <t>2-пропанол</t>
  </si>
  <si>
    <t>1-пропанол</t>
  </si>
  <si>
    <t>2-м-1-пропанол</t>
  </si>
  <si>
    <t>1-бутанол</t>
  </si>
  <si>
    <t>3-м-1-бутанол</t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</si>
  <si>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(Et)=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</si>
  <si>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B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</si>
  <si>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</si>
  <si>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C</t>
    </r>
  </si>
  <si>
    <r>
      <t>m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Arial"/>
        <family val="2"/>
      </rPr>
      <t>C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</si>
  <si>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)=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</si>
  <si>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D</t>
    </r>
  </si>
  <si>
    <r>
      <t>m</t>
    </r>
    <r>
      <rPr>
        <vertAlign val="superscript"/>
        <sz val="8"/>
        <rFont val="Arial"/>
        <family val="2"/>
      </rPr>
      <t>B</t>
    </r>
    <r>
      <rPr>
        <vertAlign val="subscript"/>
        <sz val="8"/>
        <rFont val="Arial"/>
        <family val="2"/>
      </rPr>
      <t>D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</si>
  <si>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>)=</t>
    </r>
  </si>
  <si>
    <t>Образец №2 (500)</t>
  </si>
  <si>
    <t>Образец №5 (6)</t>
  </si>
  <si>
    <t>Образец №6 (5)</t>
  </si>
  <si>
    <t>Образец №7 (2)</t>
  </si>
  <si>
    <t>Образец №8 (1)</t>
  </si>
  <si>
    <t>Контрольный образец №1</t>
  </si>
  <si>
    <r>
      <t>m</t>
    </r>
    <r>
      <rPr>
        <vertAlign val="superscript"/>
        <sz val="8"/>
        <rFont val="Arial"/>
        <family val="2"/>
      </rPr>
      <t>Et</t>
    </r>
  </si>
  <si>
    <r>
      <t>m</t>
    </r>
    <r>
      <rPr>
        <vertAlign val="superscript"/>
        <sz val="8"/>
        <rFont val="Arial"/>
        <family val="2"/>
      </rPr>
      <t>B</t>
    </r>
  </si>
  <si>
    <r>
      <t>u(m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>)=</t>
    </r>
  </si>
  <si>
    <t>Контрольный образец №2</t>
  </si>
  <si>
    <t>компонент</t>
  </si>
  <si>
    <r>
      <t>u(С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(Et)), мг/л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</si>
  <si>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(1), мг/л</t>
    </r>
  </si>
  <si>
    <r>
      <t>u(m</t>
    </r>
    <r>
      <rPr>
        <vertAlign val="superscript"/>
        <sz val="8"/>
        <rFont val="Arial"/>
        <family val="2"/>
      </rP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</si>
  <si>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(Et),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</si>
  <si>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</si>
  <si>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, мг</t>
    </r>
  </si>
  <si>
    <r>
      <t>P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>, %</t>
    </r>
  </si>
  <si>
    <r>
      <t>m</t>
    </r>
    <r>
      <rPr>
        <vertAlign val="superscript"/>
        <sz val="8"/>
        <rFont val="Arial"/>
        <family val="2"/>
      </rPr>
      <t>i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, мг</t>
    </r>
  </si>
  <si>
    <r>
      <t>u(P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>), %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</si>
  <si>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(2)), %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</si>
  <si>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(2), мг/л</t>
    </r>
  </si>
  <si>
    <r>
      <t>С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(1), мг/л</t>
    </r>
  </si>
  <si>
    <r>
      <t>u(С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(1)), мг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</si>
  <si>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(Et),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</si>
  <si>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(Et)),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</si>
  <si>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(1),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</si>
  <si>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</si>
  <si>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1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</si>
  <si>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мг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</si>
  <si>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(3), мг/л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</si>
  <si>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(1), мг</t>
    </r>
  </si>
  <si>
    <r>
      <t>u(m</t>
    </r>
    <r>
      <rPr>
        <vertAlign val="superscript"/>
        <sz val="8"/>
        <rFont val="Arial"/>
        <family val="2"/>
      </rPr>
      <t>1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</si>
  <si>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</si>
  <si>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), мг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</si>
  <si>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(3)), %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</si>
  <si>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(4), мг/л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</si>
  <si>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(1), мг</t>
    </r>
  </si>
  <si>
    <r>
      <t>u(m</t>
    </r>
    <r>
      <rPr>
        <vertAlign val="superscript"/>
        <sz val="8"/>
        <rFont val="Arial"/>
        <family val="2"/>
      </rPr>
      <t>1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</si>
  <si>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</si>
  <si>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), мг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</si>
  <si>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(5), мг/л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</si>
  <si>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(1), мг</t>
    </r>
  </si>
  <si>
    <r>
      <t>u(m</t>
    </r>
    <r>
      <rPr>
        <vertAlign val="superscript"/>
        <sz val="8"/>
        <rFont val="Arial"/>
        <family val="2"/>
      </rPr>
      <t>1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</si>
  <si>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</si>
  <si>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), мг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</si>
  <si>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(6), мг/л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</si>
  <si>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(1), мг</t>
    </r>
  </si>
  <si>
    <r>
      <t>u(m</t>
    </r>
    <r>
      <rPr>
        <vertAlign val="superscript"/>
        <sz val="8"/>
        <rFont val="Arial"/>
        <family val="2"/>
      </rPr>
      <t>1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</si>
  <si>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</si>
  <si>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), мг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</si>
  <si>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(7), мг/л</t>
    </r>
  </si>
  <si>
    <r>
      <t>С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(3), мг/л</t>
    </r>
  </si>
  <si>
    <r>
      <t>u(С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(3)),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</si>
  <si>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</si>
  <si>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), мг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</si>
  <si>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(8), мг/л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</si>
  <si>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(3), мг</t>
    </r>
  </si>
  <si>
    <r>
      <t>u(m</t>
    </r>
    <r>
      <rPr>
        <vertAlign val="superscript"/>
        <sz val="8"/>
        <rFont val="Arial"/>
        <family val="2"/>
      </rPr>
      <t>3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</si>
  <si>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</si>
  <si>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), мг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</si>
  <si>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(8)), %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</si>
  <si>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(7)), %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</si>
  <si>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(6)), %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</si>
  <si>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(5)), %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</si>
  <si>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(4)), %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</si>
  <si>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(9), мг/л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</si>
  <si>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(3), мг</t>
    </r>
  </si>
  <si>
    <r>
      <t>u(m</t>
    </r>
    <r>
      <rPr>
        <vertAlign val="superscript"/>
        <sz val="8"/>
        <rFont val="Arial"/>
        <family val="2"/>
      </rPr>
      <t>3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</si>
  <si>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, мг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</si>
  <si>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), мг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</si>
  <si>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(9)), %</t>
    </r>
  </si>
  <si>
    <r>
      <t>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(Et)</t>
    </r>
  </si>
  <si>
    <r>
      <t>u(m</t>
    </r>
    <r>
      <rPr>
        <vertAlign val="superscript"/>
        <sz val="8"/>
        <color indexed="8"/>
        <rFont val="Arial"/>
        <family val="2"/>
      </rPr>
      <t>i</t>
    </r>
    <r>
      <rPr>
        <vertAlign val="sub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>)</t>
    </r>
  </si>
  <si>
    <r>
      <t>u(C</t>
    </r>
    <r>
      <rPr>
        <vertAlign val="superscript"/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(Et))</t>
    </r>
  </si>
  <si>
    <r>
      <t>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>/</t>
    </r>
    <r>
      <rPr>
        <sz val="8"/>
        <rFont val="Times New Roman"/>
        <family val="1"/>
      </rPr>
      <t>ρ</t>
    </r>
    <r>
      <rPr>
        <vertAlign val="subscript"/>
        <sz val="8"/>
        <rFont val="Arial"/>
        <family val="2"/>
      </rPr>
      <t>Et</t>
    </r>
    <r>
      <rPr>
        <sz val="8"/>
        <rFont val="Arial"/>
        <family val="2"/>
      </rPr>
      <t>)</t>
    </r>
    <r>
      <rPr>
        <sz val="8"/>
        <rFont val="Times New Roman"/>
        <family val="1"/>
      </rPr>
      <t>·</t>
    </r>
    <r>
      <rPr>
        <sz val="8"/>
        <rFont val="Arial"/>
        <family val="2"/>
      </rPr>
      <t>P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>=V</t>
    </r>
  </si>
  <si>
    <r>
      <t>u(m</t>
    </r>
    <r>
      <rPr>
        <vertAlign val="superscript"/>
        <sz val="8"/>
        <color indexed="8"/>
        <rFont val="Calibri"/>
        <family val="2"/>
      </rPr>
      <t>Et</t>
    </r>
    <r>
      <rPr>
        <vertAlign val="subscript"/>
        <sz val="8"/>
        <color indexed="8"/>
        <rFont val="Calibri"/>
        <family val="2"/>
      </rPr>
      <t>A</t>
    </r>
    <r>
      <rPr>
        <sz val="8"/>
        <color indexed="8"/>
        <rFont val="Calibri"/>
        <family val="2"/>
      </rPr>
      <t>)</t>
    </r>
  </si>
  <si>
    <r>
      <t>u(P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>)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</si>
  <si>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</si>
  <si>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>/ρ</t>
    </r>
    <r>
      <rPr>
        <vertAlign val="subscript"/>
        <sz val="8"/>
        <rFont val="Arial"/>
        <family val="2"/>
      </rPr>
      <t>Et</t>
    </r>
    <r>
      <rPr>
        <sz val="8"/>
        <rFont val="Arial"/>
        <family val="2"/>
      </rPr>
      <t>)·P</t>
    </r>
    <r>
      <rPr>
        <vertAlign val="superscript"/>
        <sz val="8"/>
        <rFont val="Arial"/>
        <family val="2"/>
      </rPr>
      <t>Et</t>
    </r>
    <r>
      <rPr>
        <sz val="8"/>
        <rFont val="Arial"/>
        <family val="2"/>
      </rPr>
      <t>=V</t>
    </r>
  </si>
  <si>
    <r>
      <t>ρ</t>
    </r>
    <r>
      <rPr>
        <i/>
        <vertAlign val="subscript"/>
        <sz val="8"/>
        <rFont val="Arial"/>
        <family val="2"/>
      </rPr>
      <t>Et</t>
    </r>
  </si>
  <si>
    <r>
      <t>m</t>
    </r>
    <r>
      <rPr>
        <vertAlign val="superscript"/>
        <sz val="8"/>
        <color indexed="8"/>
        <rFont val="Arial"/>
        <family val="2"/>
      </rPr>
      <t>A</t>
    </r>
    <r>
      <rPr>
        <vertAlign val="subscript"/>
        <sz val="8"/>
        <color indexed="8"/>
        <rFont val="Arial"/>
        <family val="2"/>
      </rPr>
      <t>2</t>
    </r>
  </si>
  <si>
    <r>
      <t>u(m</t>
    </r>
    <r>
      <rPr>
        <vertAlign val="superscript"/>
        <sz val="8"/>
        <color indexed="8"/>
        <rFont val="Arial"/>
        <family val="2"/>
      </rPr>
      <t>A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</si>
  <si>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u(m</t>
    </r>
    <r>
      <rPr>
        <vertAlign val="superscript"/>
        <sz val="8"/>
        <rFont val="Arial"/>
        <family val="2"/>
      </rPr>
      <t>i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>)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</si>
  <si>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(Et))</t>
    </r>
  </si>
  <si>
    <t>мг - стандартная  неопределённость взвешивания</t>
  </si>
  <si>
    <r>
      <t>u(m</t>
    </r>
    <r>
      <rPr>
        <vertAlign val="superscript"/>
        <sz val="8"/>
        <color indexed="8"/>
        <rFont val="Arial"/>
        <family val="2"/>
      </rPr>
      <t>B</t>
    </r>
    <r>
      <rPr>
        <vertAlign val="sub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>)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</si>
  <si>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>)</t>
    </r>
  </si>
  <si>
    <r>
      <t>∆u(C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 xml:space="preserve">(1)), </t>
    </r>
    <r>
      <rPr>
        <b/>
        <sz val="8"/>
        <rFont val="Arial"/>
        <family val="2"/>
      </rPr>
      <t>%</t>
    </r>
  </si>
  <si>
    <r>
      <t>m</t>
    </r>
    <r>
      <rPr>
        <vertAlign val="superscript"/>
        <sz val="8"/>
        <color indexed="8"/>
        <rFont val="Arial"/>
        <family val="2"/>
      </rPr>
      <t>A</t>
    </r>
    <r>
      <rPr>
        <vertAlign val="subscript"/>
        <sz val="8"/>
        <color indexed="8"/>
        <rFont val="Arial"/>
        <family val="2"/>
      </rPr>
      <t>B</t>
    </r>
  </si>
  <si>
    <r>
      <t>u(m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</t>
    </r>
  </si>
  <si>
    <r>
      <t>u(m</t>
    </r>
    <r>
      <rPr>
        <vertAlign val="superscript"/>
        <sz val="8"/>
        <rFont val="Arial"/>
        <family val="2"/>
      </rPr>
      <t>B</t>
    </r>
    <r>
      <rPr>
        <vertAlign val="subscript"/>
        <sz val="8"/>
        <rFont val="Arial"/>
        <family val="2"/>
      </rPr>
      <t>D</t>
    </r>
    <r>
      <rPr>
        <sz val="8"/>
        <rFont val="Arial"/>
        <family val="2"/>
      </rPr>
      <t>)</t>
    </r>
  </si>
  <si>
    <r>
      <t>u(m</t>
    </r>
    <r>
      <rPr>
        <vertAlign val="superscript"/>
        <sz val="10"/>
        <rFont val="Arial"/>
        <family val="2"/>
      </rPr>
      <t>A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</si>
  <si>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r>
      <t>u(m</t>
    </r>
    <r>
      <rPr>
        <vertAlign val="superscript"/>
        <sz val="10"/>
        <rFont val="Arial"/>
        <family val="2"/>
      </rPr>
      <t>B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</si>
  <si>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t>мг - стандартная неопределёность взвешивания</t>
  </si>
  <si>
    <t>Градуировочная смесь А (2000)</t>
  </si>
  <si>
    <t>Градуировочная смесь B (100)</t>
  </si>
  <si>
    <t>Градуировочная смесь C (10)</t>
  </si>
  <si>
    <t>Градуировочная смесь D (0,5)</t>
  </si>
  <si>
    <t>% -концентрация этанола в исходном растворе этанола</t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</si>
  <si>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(1), мг</t>
    </r>
  </si>
  <si>
    <r>
      <t>u(m</t>
    </r>
    <r>
      <rPr>
        <vertAlign val="superscript"/>
        <sz val="8"/>
        <rFont val="Arial"/>
        <family val="2"/>
      </rPr>
      <t>1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), мг</t>
    </r>
  </si>
  <si>
    <r>
      <t>m</t>
    </r>
    <r>
      <rPr>
        <vertAlign val="superscript"/>
        <sz val="8"/>
        <rFont val="Arial"/>
        <family val="2"/>
      </rPr>
      <t>A</t>
    </r>
    <r>
      <rPr>
        <vertAlign val="subscript"/>
        <sz val="8"/>
        <rFont val="Arial"/>
        <family val="2"/>
      </rPr>
      <t>D</t>
    </r>
  </si>
  <si>
    <r>
      <t>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1</t>
    </r>
  </si>
  <si>
    <t>мг - масса добавленного исходного этанола</t>
  </si>
  <si>
    <r>
      <t>P</t>
    </r>
    <r>
      <rPr>
        <vertAlign val="superscript"/>
        <sz val="8"/>
        <rFont val="Arial"/>
        <family val="2"/>
      </rPr>
      <t xml:space="preserve">i, </t>
    </r>
    <r>
      <rPr>
        <sz val="8"/>
        <rFont val="Arial"/>
        <family val="2"/>
      </rPr>
      <t>%</t>
    </r>
  </si>
  <si>
    <r>
      <t xml:space="preserve">мг - стандартная неопределенность взвешивания добавляемого </t>
    </r>
    <r>
      <rPr>
        <i/>
        <sz val="8"/>
        <rFont val="Arial"/>
        <family val="2"/>
      </rPr>
      <t>i</t>
    </r>
    <r>
      <rPr>
        <sz val="8"/>
        <rFont val="Arial"/>
        <family val="2"/>
      </rPr>
      <t>-го определяемого летучего компонента в раствор А,</t>
    </r>
  </si>
  <si>
    <t xml:space="preserve">  % - относительная погрешность концентрации добавляемого i-го определяемого летучего компонента в исходном этаноле</t>
  </si>
  <si>
    <t>мг - стандартная неопределенность взвешивания добавляемого этанола,</t>
  </si>
  <si>
    <t>% - стандартная неопределенность  концентрации этанола</t>
  </si>
  <si>
    <t>мг -  масса добавленного этанола</t>
  </si>
  <si>
    <t>мг - стандартная  неопределённость взвешивания добавляемого этанола</t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</si>
  <si>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(1)),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</si>
  <si>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(2)),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</si>
  <si>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(3)),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</si>
  <si>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(4)),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</si>
  <si>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(5)),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</si>
  <si>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(6)),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</si>
  <si>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(7)),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</si>
  <si>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(8)), мг/л</t>
    </r>
  </si>
  <si>
    <r>
      <t>u(C</t>
    </r>
    <r>
      <rPr>
        <vertAlign val="superscript"/>
        <sz val="8"/>
        <rFont val="Arial"/>
        <family val="2"/>
      </rPr>
      <t>i</t>
    </r>
    <r>
      <rPr>
        <sz val="8"/>
        <rFont val="Arial"/>
        <family val="2"/>
      </rPr>
      <t>(9)), мг/л</t>
    </r>
  </si>
  <si>
    <t>мг -  масса добавленной градуировочной смеси B</t>
  </si>
  <si>
    <t xml:space="preserve">мг - масса добавленного этанола </t>
  </si>
  <si>
    <t>мг - масса добавленного этанола</t>
  </si>
  <si>
    <t>мг - масса добавленной градуировочной смеси А</t>
  </si>
  <si>
    <t>мг - масса добавленной градуировочной смеси B</t>
  </si>
  <si>
    <t>мг - масса добавленного этанола в смесь D</t>
  </si>
  <si>
    <t>мг - масса добавленной градуировочной смеси A</t>
  </si>
  <si>
    <t>мг - масса добавленного этанола в смесь В</t>
  </si>
  <si>
    <t>мг -масса добавленной градуировочной смеси А</t>
  </si>
  <si>
    <t>мг - масса добавленного этанола в смесь С</t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</si>
  <si>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)</t>
    </r>
  </si>
  <si>
    <r>
      <t>u(m</t>
    </r>
    <r>
      <rPr>
        <vertAlign val="superscript"/>
        <sz val="8"/>
        <color indexed="8"/>
        <rFont val="Arial"/>
        <family val="2"/>
      </rPr>
      <t>A</t>
    </r>
    <r>
      <rPr>
        <vertAlign val="sub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>)</t>
    </r>
  </si>
  <si>
    <r>
      <t>u(m</t>
    </r>
    <r>
      <rPr>
        <vertAlign val="superscript"/>
        <sz val="8"/>
        <rFont val="Arial"/>
        <family val="2"/>
      </rPr>
      <t>Et</t>
    </r>
    <r>
      <rPr>
        <vertAlign val="subscript"/>
        <sz val="8"/>
        <rFont val="Arial"/>
        <family val="2"/>
      </rPr>
      <t>B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</si>
</sst>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0"/>
    <numFmt numFmtId="174" formatCode="0.0000000"/>
    <numFmt numFmtId="175" formatCode="0.00000000"/>
    <numFmt numFmtId="176" formatCode="0.00000"/>
    <numFmt numFmtId="177" formatCode="0.000E+00"/>
    <numFmt numFmtId="178" formatCode="[$-423]d\ mmmm\ yyyy"/>
    <numFmt numFmtId="179" formatCode="0.000"/>
    <numFmt numFmtId="180" formatCode="0.0"/>
    <numFmt numFmtId="181" formatCode="_-* #,##0.0\ _р_._-;\-* #,##0.0\ _р_._-;_-* &quot;-&quot;??\ _р_._-;_-@_-"/>
    <numFmt numFmtId="182" formatCode="_-* #,##0.000\ _р_._-;\-* #,##0.0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"/>
  </numFmts>
  <fonts count="7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10"/>
      <name val="Arial"/>
      <family val="2"/>
    </font>
    <font>
      <i/>
      <sz val="8"/>
      <name val="Arial Cyr"/>
      <family val="0"/>
    </font>
    <font>
      <i/>
      <vertAlign val="subscript"/>
      <sz val="8"/>
      <name val="Arial Cyr"/>
      <family val="0"/>
    </font>
    <font>
      <b/>
      <sz val="8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vertAlign val="subscript"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b/>
      <sz val="14"/>
      <color indexed="14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i/>
      <vertAlign val="subscript"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3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14" fillId="0" borderId="0" xfId="0" applyNumberFormat="1" applyFont="1" applyBorder="1" applyAlignment="1">
      <alignment/>
    </xf>
    <xf numFmtId="1" fontId="6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173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4" fontId="22" fillId="0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" fontId="2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2" fontId="31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5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1" fillId="0" borderId="0" xfId="0" applyFont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180" fontId="3" fillId="0" borderId="13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79" fontId="3" fillId="0" borderId="0" xfId="0" applyNumberFormat="1" applyFont="1" applyBorder="1" applyAlignment="1" applyProtection="1">
      <alignment horizontal="center"/>
      <protection locked="0"/>
    </xf>
    <xf numFmtId="182" fontId="3" fillId="0" borderId="0" xfId="58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80" fontId="2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182" fontId="3" fillId="0" borderId="10" xfId="58" applyNumberFormat="1" applyFont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180" fontId="3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" fontId="3" fillId="33" borderId="13" xfId="0" applyNumberFormat="1" applyFont="1" applyFill="1" applyBorder="1" applyAlignment="1" applyProtection="1">
      <alignment horizontal="center"/>
      <protection locked="0"/>
    </xf>
    <xf numFmtId="172" fontId="3" fillId="33" borderId="0" xfId="0" applyNumberFormat="1" applyFont="1" applyFill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73" fontId="3" fillId="0" borderId="0" xfId="0" applyNumberFormat="1" applyFont="1" applyBorder="1" applyAlignment="1" applyProtection="1">
      <alignment horizontal="center"/>
      <protection locked="0"/>
    </xf>
    <xf numFmtId="175" fontId="0" fillId="0" borderId="0" xfId="0" applyNumberFormat="1" applyAlignment="1">
      <alignment/>
    </xf>
    <xf numFmtId="0" fontId="23" fillId="33" borderId="0" xfId="0" applyFont="1" applyFill="1" applyAlignment="1" applyProtection="1">
      <alignment horizontal="center"/>
      <protection locked="0"/>
    </xf>
    <xf numFmtId="180" fontId="3" fillId="33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79" fontId="3" fillId="0" borderId="13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center" vertical="center"/>
      <protection locked="0"/>
    </xf>
    <xf numFmtId="172" fontId="3" fillId="0" borderId="16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9"/>
  <sheetViews>
    <sheetView tabSelected="1" zoomScalePageLayoutView="0" workbookViewId="0" topLeftCell="A10">
      <selection activeCell="P12" sqref="P12"/>
    </sheetView>
  </sheetViews>
  <sheetFormatPr defaultColWidth="9.140625" defaultRowHeight="15"/>
  <cols>
    <col min="2" max="2" width="12.421875" style="0" customWidth="1"/>
    <col min="3" max="3" width="10.7109375" style="0" bestFit="1" customWidth="1"/>
    <col min="4" max="4" width="9.7109375" style="0" customWidth="1"/>
    <col min="5" max="5" width="8.8515625" style="0" customWidth="1"/>
    <col min="6" max="6" width="8.57421875" style="0" customWidth="1"/>
    <col min="8" max="8" width="10.421875" style="0" customWidth="1"/>
    <col min="9" max="9" width="9.8515625" style="0" customWidth="1"/>
    <col min="11" max="11" width="7.8515625" style="0" customWidth="1"/>
    <col min="12" max="12" width="8.8515625" style="0" customWidth="1"/>
    <col min="13" max="13" width="11.28125" style="0" customWidth="1"/>
    <col min="15" max="15" width="10.57421875" style="0" bestFit="1" customWidth="1"/>
    <col min="16" max="16" width="11.7109375" style="0" customWidth="1"/>
    <col min="18" max="18" width="12.00390625" style="0" bestFit="1" customWidth="1"/>
    <col min="28" max="28" width="11.7109375" style="0" customWidth="1"/>
    <col min="29" max="29" width="10.7109375" style="0" customWidth="1"/>
    <col min="32" max="32" width="12.140625" style="0" customWidth="1"/>
    <col min="34" max="34" width="11.00390625" style="0" customWidth="1"/>
    <col min="36" max="36" width="9.421875" style="0" bestFit="1" customWidth="1"/>
    <col min="38" max="38" width="9.57421875" style="0" bestFit="1" customWidth="1"/>
    <col min="41" max="41" width="10.28125" style="0" customWidth="1"/>
    <col min="43" max="43" width="10.140625" style="0" customWidth="1"/>
    <col min="45" max="45" width="10.421875" style="0" customWidth="1"/>
  </cols>
  <sheetData>
    <row r="1" spans="16:31" ht="15">
      <c r="P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6:31" ht="15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6:31" ht="15"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">
      <c r="A4" s="1"/>
      <c r="B4" s="17" t="s">
        <v>117</v>
      </c>
      <c r="P4" s="1"/>
      <c r="R4" s="1"/>
      <c r="S4" s="1"/>
      <c r="T4" s="1"/>
      <c r="U4" s="1"/>
      <c r="V4" s="1"/>
      <c r="X4" s="1"/>
      <c r="Y4" s="1"/>
      <c r="Z4" s="1"/>
      <c r="AA4" s="1"/>
      <c r="AB4" s="1"/>
      <c r="AC4" s="1"/>
      <c r="AD4" s="1"/>
      <c r="AE4" s="1"/>
    </row>
    <row r="5" spans="1:31" ht="18">
      <c r="A5" s="1"/>
      <c r="B5" s="17"/>
      <c r="P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"/>
      <c r="AD5" s="1"/>
      <c r="AE5" s="1"/>
    </row>
    <row r="6" spans="1:31" ht="15">
      <c r="A6" s="1"/>
      <c r="B6" s="74" t="s">
        <v>125</v>
      </c>
      <c r="C6" s="162">
        <v>100000</v>
      </c>
      <c r="D6" s="164" t="s">
        <v>126</v>
      </c>
      <c r="E6" s="69"/>
      <c r="F6" s="69"/>
      <c r="G6" s="69"/>
      <c r="H6" s="69"/>
      <c r="I6" s="69"/>
      <c r="J6" s="69"/>
      <c r="K6" s="69"/>
      <c r="L6" s="69"/>
      <c r="M6" s="69"/>
      <c r="P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"/>
      <c r="AD6" s="51"/>
      <c r="AE6" s="50"/>
    </row>
    <row r="7" spans="1:31" ht="15">
      <c r="A7" s="1"/>
      <c r="B7" s="74" t="s">
        <v>39</v>
      </c>
      <c r="C7" s="144">
        <v>96</v>
      </c>
      <c r="D7" s="165" t="s">
        <v>121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51"/>
      <c r="AE7" s="83"/>
    </row>
    <row r="8" spans="1:30" ht="15">
      <c r="A8" s="1"/>
      <c r="B8" s="69" t="s">
        <v>95</v>
      </c>
      <c r="C8" s="177">
        <f>0.1/SQRT(3)</f>
        <v>0.05773502691896258</v>
      </c>
      <c r="D8" s="2" t="s">
        <v>128</v>
      </c>
      <c r="E8" s="1"/>
      <c r="F8" s="1"/>
      <c r="G8" s="1"/>
      <c r="H8" s="1"/>
      <c r="I8" s="1"/>
      <c r="J8" s="1"/>
      <c r="K8" s="1"/>
      <c r="L8" s="1"/>
      <c r="O8" s="1"/>
      <c r="AC8" s="1"/>
      <c r="AD8" s="50"/>
    </row>
    <row r="9" spans="1:30" ht="15">
      <c r="A9" s="1"/>
      <c r="B9" s="69" t="s">
        <v>96</v>
      </c>
      <c r="C9" s="145">
        <v>15</v>
      </c>
      <c r="D9" s="50" t="s">
        <v>129</v>
      </c>
      <c r="E9" s="1"/>
      <c r="F9" s="1"/>
      <c r="G9" s="1"/>
      <c r="H9" s="1"/>
      <c r="I9" s="1"/>
      <c r="J9" s="1"/>
      <c r="K9" s="1"/>
      <c r="L9" s="1"/>
      <c r="O9" s="1"/>
      <c r="AC9" s="1"/>
      <c r="AD9" s="50"/>
    </row>
    <row r="10" spans="1:30" ht="15">
      <c r="A10" s="1"/>
      <c r="B10" s="53" t="s">
        <v>97</v>
      </c>
      <c r="C10" s="145">
        <v>100</v>
      </c>
      <c r="D10" s="2" t="s">
        <v>0</v>
      </c>
      <c r="E10" s="1"/>
      <c r="F10" s="1"/>
      <c r="G10" s="1"/>
      <c r="H10" s="1"/>
      <c r="I10" s="1"/>
      <c r="J10" s="1"/>
      <c r="K10" s="1"/>
      <c r="L10" s="1"/>
      <c r="O10" s="1"/>
      <c r="AC10" s="1"/>
      <c r="AD10" s="1"/>
    </row>
    <row r="11" spans="1:30" ht="15">
      <c r="A11" s="1"/>
      <c r="B11" s="70" t="s">
        <v>98</v>
      </c>
      <c r="C11" s="177">
        <f>0.1/SQRT(3)</f>
        <v>0.05773502691896258</v>
      </c>
      <c r="D11" s="2" t="s">
        <v>130</v>
      </c>
      <c r="E11" s="1"/>
      <c r="F11" s="1"/>
      <c r="G11" s="1"/>
      <c r="H11" s="1"/>
      <c r="I11" s="1"/>
      <c r="J11" s="1"/>
      <c r="K11" s="12"/>
      <c r="L11" s="1"/>
      <c r="O11" s="1"/>
      <c r="AC11" s="1"/>
      <c r="AD11" s="1"/>
    </row>
    <row r="12" spans="1:31" ht="15">
      <c r="A12" s="1"/>
      <c r="B12" s="53" t="s">
        <v>99</v>
      </c>
      <c r="C12" s="177">
        <f>0.06/SQRT(3)</f>
        <v>0.034641016151377546</v>
      </c>
      <c r="D12" s="2" t="s">
        <v>131</v>
      </c>
      <c r="E12" s="1"/>
      <c r="F12" s="1"/>
      <c r="G12" s="1"/>
      <c r="H12" s="1"/>
      <c r="I12" s="1"/>
      <c r="J12" s="1"/>
      <c r="K12" s="1"/>
      <c r="L12" s="1"/>
      <c r="AC12" s="1"/>
      <c r="AD12" s="1"/>
      <c r="AE12" s="1"/>
    </row>
    <row r="13" spans="1:30" ht="15">
      <c r="A13" s="1"/>
      <c r="B13" s="52" t="s">
        <v>1</v>
      </c>
      <c r="C13" s="144">
        <v>789300</v>
      </c>
      <c r="D13" s="2" t="s">
        <v>2</v>
      </c>
      <c r="E13" s="1"/>
      <c r="F13" s="1"/>
      <c r="G13" s="1"/>
      <c r="H13" s="1"/>
      <c r="J13" s="1"/>
      <c r="K13" s="1"/>
      <c r="L13" s="1"/>
      <c r="M13" s="1"/>
      <c r="AC13" s="1"/>
      <c r="AD13" s="1"/>
    </row>
    <row r="14" spans="1:31" ht="15">
      <c r="A14" s="1"/>
      <c r="B14" s="3" t="s">
        <v>3</v>
      </c>
      <c r="C14" s="65" t="s">
        <v>4</v>
      </c>
      <c r="D14" s="65" t="s">
        <v>5</v>
      </c>
      <c r="E14" s="65" t="s">
        <v>6</v>
      </c>
      <c r="F14" s="67" t="s">
        <v>7</v>
      </c>
      <c r="G14" s="65" t="s">
        <v>8</v>
      </c>
      <c r="H14" s="65" t="s">
        <v>9</v>
      </c>
      <c r="I14" s="65" t="s">
        <v>10</v>
      </c>
      <c r="J14" s="66" t="s">
        <v>11</v>
      </c>
      <c r="K14" s="186" t="s">
        <v>12</v>
      </c>
      <c r="L14" s="187"/>
      <c r="M14" s="1"/>
      <c r="AC14" s="1"/>
      <c r="AD14" s="1"/>
      <c r="AE14" s="1"/>
    </row>
    <row r="15" spans="1:45" ht="15">
      <c r="A15" s="1"/>
      <c r="B15" s="63" t="s">
        <v>94</v>
      </c>
      <c r="C15" s="146">
        <v>0.15</v>
      </c>
      <c r="D15" s="146">
        <v>0</v>
      </c>
      <c r="E15" s="146">
        <v>0</v>
      </c>
      <c r="F15" s="147">
        <v>2.5</v>
      </c>
      <c r="G15" s="146">
        <v>0.16</v>
      </c>
      <c r="H15" s="148">
        <v>0</v>
      </c>
      <c r="I15" s="148">
        <v>0</v>
      </c>
      <c r="J15" s="148">
        <v>0</v>
      </c>
      <c r="K15" s="195">
        <v>0</v>
      </c>
      <c r="L15" s="195"/>
      <c r="M15" s="1"/>
      <c r="AC15" s="1"/>
      <c r="AD15" s="1"/>
      <c r="AE15" s="1"/>
      <c r="AS15" s="1"/>
    </row>
    <row r="16" spans="1:31" ht="15">
      <c r="A16" s="1"/>
      <c r="C16" s="27"/>
      <c r="D16" s="28"/>
      <c r="E16" s="29"/>
      <c r="F16" s="28"/>
      <c r="G16" s="29"/>
      <c r="H16" s="28"/>
      <c r="I16" s="30"/>
      <c r="J16" s="28"/>
      <c r="K16" s="30"/>
      <c r="L16" s="31"/>
      <c r="M16" s="32"/>
      <c r="AC16" s="1"/>
      <c r="AD16" s="1"/>
      <c r="AE16" s="1"/>
    </row>
    <row r="17" spans="1:31" ht="15">
      <c r="A17" s="1"/>
      <c r="B17" s="36" t="s">
        <v>32</v>
      </c>
      <c r="C17" s="55" t="s">
        <v>34</v>
      </c>
      <c r="D17" s="39" t="s">
        <v>134</v>
      </c>
      <c r="E17" s="39" t="s">
        <v>40</v>
      </c>
      <c r="F17" s="39" t="s">
        <v>127</v>
      </c>
      <c r="G17" s="39" t="s">
        <v>35</v>
      </c>
      <c r="H17" s="39" t="s">
        <v>36</v>
      </c>
      <c r="I17" s="39" t="s">
        <v>33</v>
      </c>
      <c r="J17" s="39" t="s">
        <v>38</v>
      </c>
      <c r="K17" s="39" t="s">
        <v>37</v>
      </c>
      <c r="L17" s="39" t="s">
        <v>39</v>
      </c>
      <c r="M17" s="39" t="s">
        <v>41</v>
      </c>
      <c r="N17" s="39" t="s">
        <v>110</v>
      </c>
      <c r="P17" s="28"/>
      <c r="Q17" s="28"/>
      <c r="AC17" s="1"/>
      <c r="AD17" s="1"/>
      <c r="AE17" s="1"/>
    </row>
    <row r="18" spans="1:32" ht="15.75" customHeight="1">
      <c r="A18" s="1"/>
      <c r="B18" s="34" t="s">
        <v>4</v>
      </c>
      <c r="C18" s="137">
        <f>(E18*F18/((J18/C$13)*C$7))+C$15</f>
        <v>1641.2362500000002</v>
      </c>
      <c r="D18" s="57">
        <f>SQRT(((F18/C$10)*G18)^2+(I18)^2+((E18*F18/(C$10*J18))*K18)^2+((E18*F18/(C$10*L18))*M18)^2)</f>
        <v>0.093146644849506</v>
      </c>
      <c r="E18" s="149">
        <v>200</v>
      </c>
      <c r="F18" s="163">
        <v>99.8</v>
      </c>
      <c r="G18" s="78">
        <f>C8</f>
        <v>0.05773502691896258</v>
      </c>
      <c r="H18" s="57">
        <f>C15*(100000/1000000)</f>
        <v>0.015</v>
      </c>
      <c r="I18" s="57">
        <f>(C9*C15/100)/SQRT(3)</f>
        <v>0.01299038105676658</v>
      </c>
      <c r="J18" s="56">
        <f>C$6</f>
        <v>100000</v>
      </c>
      <c r="K18" s="78">
        <f>C11</f>
        <v>0.05773502691896258</v>
      </c>
      <c r="L18" s="55">
        <f>C$7</f>
        <v>96</v>
      </c>
      <c r="M18" s="57">
        <f>C12</f>
        <v>0.034641016151377546</v>
      </c>
      <c r="N18" s="78">
        <f aca="true" t="shared" si="0" ref="N18:N26">D18/E18*100</f>
        <v>0.046573322424753</v>
      </c>
      <c r="Q18" s="122"/>
      <c r="R18" s="28"/>
      <c r="AD18" s="1"/>
      <c r="AE18" s="1"/>
      <c r="AF18" s="1"/>
    </row>
    <row r="19" spans="1:32" ht="15">
      <c r="A19" s="1"/>
      <c r="B19" s="37" t="s">
        <v>5</v>
      </c>
      <c r="C19" s="137">
        <f>(E19*F19/((J19/C$13)*C$7))+C$15</f>
        <v>1641.2362500000002</v>
      </c>
      <c r="D19" s="57">
        <f aca="true" t="shared" si="1" ref="D19:D26">SQRT(((F19/C$10)*G19)^2+(I19)^2+((E19*F19/(C$10*J19))*K19)^2+((E19*F19/(C$10*L19))*M19)^2)</f>
        <v>0.09223636726758054</v>
      </c>
      <c r="E19" s="149">
        <v>200</v>
      </c>
      <c r="F19" s="163">
        <v>99.8</v>
      </c>
      <c r="G19" s="95">
        <f>C8</f>
        <v>0.05773502691896258</v>
      </c>
      <c r="H19" s="75">
        <f>D15*(100000/1000000)</f>
        <v>0</v>
      </c>
      <c r="I19" s="75">
        <f>C9*D15/100</f>
        <v>0</v>
      </c>
      <c r="J19" s="56">
        <f aca="true" t="shared" si="2" ref="J19:J26">C$6</f>
        <v>100000</v>
      </c>
      <c r="K19" s="79">
        <f>C11</f>
        <v>0.05773502691896258</v>
      </c>
      <c r="L19" s="55">
        <f aca="true" t="shared" si="3" ref="L19:L26">C$7</f>
        <v>96</v>
      </c>
      <c r="M19" s="59">
        <f>C12</f>
        <v>0.034641016151377546</v>
      </c>
      <c r="N19" s="95">
        <f t="shared" si="0"/>
        <v>0.04611818363379027</v>
      </c>
      <c r="P19" s="161"/>
      <c r="Q19" s="160"/>
      <c r="R19" s="28"/>
      <c r="AD19" s="1"/>
      <c r="AE19" s="1"/>
      <c r="AF19" s="1"/>
    </row>
    <row r="20" spans="1:46" ht="15">
      <c r="A20" s="1"/>
      <c r="B20" s="13" t="s">
        <v>6</v>
      </c>
      <c r="C20" s="137">
        <f aca="true" t="shared" si="4" ref="C20:C26">(E20*F20/((J20/C$13)*C$7))+C$15</f>
        <v>1641.2362500000002</v>
      </c>
      <c r="D20" s="57">
        <f t="shared" si="1"/>
        <v>0.09223636726758054</v>
      </c>
      <c r="E20" s="149">
        <v>200</v>
      </c>
      <c r="F20" s="163">
        <v>99.8</v>
      </c>
      <c r="G20" s="94">
        <f>C8</f>
        <v>0.05773502691896258</v>
      </c>
      <c r="H20" s="57">
        <f>E15*(100000/1000000)</f>
        <v>0</v>
      </c>
      <c r="I20" s="57">
        <f>C9*E15/100</f>
        <v>0</v>
      </c>
      <c r="J20" s="56">
        <f t="shared" si="2"/>
        <v>100000</v>
      </c>
      <c r="K20" s="78">
        <f>C11</f>
        <v>0.05773502691896258</v>
      </c>
      <c r="L20" s="55">
        <f t="shared" si="3"/>
        <v>96</v>
      </c>
      <c r="M20" s="64">
        <f>C12</f>
        <v>0.034641016151377546</v>
      </c>
      <c r="N20" s="94">
        <f t="shared" si="0"/>
        <v>0.04611818363379027</v>
      </c>
      <c r="P20" s="161"/>
      <c r="Q20" s="160"/>
      <c r="R20" s="28"/>
      <c r="AD20" s="1"/>
      <c r="AE20" s="1"/>
      <c r="AF20" s="1"/>
      <c r="AT20" s="10"/>
    </row>
    <row r="21" spans="1:32" ht="15">
      <c r="A21" s="1"/>
      <c r="B21" s="37" t="s">
        <v>7</v>
      </c>
      <c r="C21" s="137">
        <f t="shared" si="4"/>
        <v>16411.012500000004</v>
      </c>
      <c r="D21" s="57">
        <f t="shared" si="1"/>
        <v>0.7542866992543353</v>
      </c>
      <c r="E21" s="149">
        <v>2000</v>
      </c>
      <c r="F21" s="163">
        <v>99.8</v>
      </c>
      <c r="G21" s="95">
        <f>C8</f>
        <v>0.05773502691896258</v>
      </c>
      <c r="H21" s="75">
        <f>F15*(100000/1000000)</f>
        <v>0.25</v>
      </c>
      <c r="I21" s="75">
        <f>(C9*F15/100)/SQRT(3)</f>
        <v>0.21650635094610968</v>
      </c>
      <c r="J21" s="56">
        <f t="shared" si="2"/>
        <v>100000</v>
      </c>
      <c r="K21" s="79">
        <f>C11</f>
        <v>0.05773502691896258</v>
      </c>
      <c r="L21" s="55">
        <f t="shared" si="3"/>
        <v>96</v>
      </c>
      <c r="M21" s="59">
        <f>C12</f>
        <v>0.034641016151377546</v>
      </c>
      <c r="N21" s="95">
        <f t="shared" si="0"/>
        <v>0.03771433496271677</v>
      </c>
      <c r="P21" s="161"/>
      <c r="Q21" s="160"/>
      <c r="R21" s="28"/>
      <c r="AD21" s="1"/>
      <c r="AE21" s="1"/>
      <c r="AF21" s="1"/>
    </row>
    <row r="22" spans="1:32" ht="15">
      <c r="A22" s="1"/>
      <c r="B22" s="13" t="s">
        <v>8</v>
      </c>
      <c r="C22" s="137">
        <f t="shared" si="4"/>
        <v>1641.2362500000002</v>
      </c>
      <c r="D22" s="57">
        <f t="shared" si="1"/>
        <v>0.09327136455911858</v>
      </c>
      <c r="E22" s="149">
        <v>200</v>
      </c>
      <c r="F22" s="163">
        <v>99.8</v>
      </c>
      <c r="G22" s="94">
        <f>C8</f>
        <v>0.05773502691896258</v>
      </c>
      <c r="H22" s="57">
        <f>G15*(100000/1000000)</f>
        <v>0.016</v>
      </c>
      <c r="I22" s="57">
        <f>(C9*G15/100)/SQRT(3)</f>
        <v>0.013856406460551019</v>
      </c>
      <c r="J22" s="56">
        <f t="shared" si="2"/>
        <v>100000</v>
      </c>
      <c r="K22" s="78">
        <f>C11</f>
        <v>0.05773502691896258</v>
      </c>
      <c r="L22" s="55">
        <f t="shared" si="3"/>
        <v>96</v>
      </c>
      <c r="M22" s="64">
        <f>C12</f>
        <v>0.034641016151377546</v>
      </c>
      <c r="N22" s="94">
        <f t="shared" si="0"/>
        <v>0.04663568227955929</v>
      </c>
      <c r="P22" s="161"/>
      <c r="Q22" s="160"/>
      <c r="R22" s="28"/>
      <c r="AD22" s="1"/>
      <c r="AE22" s="1"/>
      <c r="AF22" s="1"/>
    </row>
    <row r="23" spans="1:32" ht="15">
      <c r="A23" s="1"/>
      <c r="B23" s="37" t="s">
        <v>9</v>
      </c>
      <c r="C23" s="137">
        <f t="shared" si="4"/>
        <v>1641.2362500000002</v>
      </c>
      <c r="D23" s="57">
        <f t="shared" si="1"/>
        <v>0.09223636726758054</v>
      </c>
      <c r="E23" s="150">
        <v>200</v>
      </c>
      <c r="F23" s="163">
        <v>99.8</v>
      </c>
      <c r="G23" s="95">
        <f>C8</f>
        <v>0.05773502691896258</v>
      </c>
      <c r="H23" s="75">
        <f>H15*(100000/1000000)</f>
        <v>0</v>
      </c>
      <c r="I23" s="75">
        <f>C9*H15/100</f>
        <v>0</v>
      </c>
      <c r="J23" s="56">
        <f t="shared" si="2"/>
        <v>100000</v>
      </c>
      <c r="K23" s="79">
        <f>C11</f>
        <v>0.05773502691896258</v>
      </c>
      <c r="L23" s="55">
        <f t="shared" si="3"/>
        <v>96</v>
      </c>
      <c r="M23" s="59">
        <f>C12</f>
        <v>0.034641016151377546</v>
      </c>
      <c r="N23" s="95">
        <f t="shared" si="0"/>
        <v>0.04611818363379027</v>
      </c>
      <c r="P23" s="161"/>
      <c r="Q23" s="160"/>
      <c r="R23" s="28"/>
      <c r="AD23" s="1"/>
      <c r="AE23" s="1"/>
      <c r="AF23" s="1"/>
    </row>
    <row r="24" spans="1:32" ht="15">
      <c r="A24" s="1"/>
      <c r="B24" s="13" t="s">
        <v>10</v>
      </c>
      <c r="C24" s="137">
        <f t="shared" si="4"/>
        <v>1641.2362500000002</v>
      </c>
      <c r="D24" s="57">
        <f t="shared" si="1"/>
        <v>0.09223636726758054</v>
      </c>
      <c r="E24" s="149">
        <v>200</v>
      </c>
      <c r="F24" s="163">
        <v>99.8</v>
      </c>
      <c r="G24" s="94">
        <f>C8</f>
        <v>0.05773502691896258</v>
      </c>
      <c r="H24" s="57">
        <f>I15*(100000/1000000)</f>
        <v>0</v>
      </c>
      <c r="I24" s="57">
        <f>C9*I15/100</f>
        <v>0</v>
      </c>
      <c r="J24" s="56">
        <f t="shared" si="2"/>
        <v>100000</v>
      </c>
      <c r="K24" s="78">
        <f>C11</f>
        <v>0.05773502691896258</v>
      </c>
      <c r="L24" s="55">
        <f t="shared" si="3"/>
        <v>96</v>
      </c>
      <c r="M24" s="64">
        <f>C12</f>
        <v>0.034641016151377546</v>
      </c>
      <c r="N24" s="94">
        <f t="shared" si="0"/>
        <v>0.04611818363379027</v>
      </c>
      <c r="P24" s="161"/>
      <c r="Q24" s="160"/>
      <c r="R24" s="28"/>
      <c r="AD24" s="1"/>
      <c r="AE24" s="1"/>
      <c r="AF24" s="1"/>
    </row>
    <row r="25" spans="1:32" ht="15">
      <c r="A25" s="1"/>
      <c r="B25" s="37" t="s">
        <v>11</v>
      </c>
      <c r="C25" s="137">
        <f t="shared" si="4"/>
        <v>1641.2362500000002</v>
      </c>
      <c r="D25" s="57">
        <f t="shared" si="1"/>
        <v>0.09223636726758054</v>
      </c>
      <c r="E25" s="150">
        <v>200</v>
      </c>
      <c r="F25" s="163">
        <v>99.8</v>
      </c>
      <c r="G25" s="95">
        <f>C8</f>
        <v>0.05773502691896258</v>
      </c>
      <c r="H25" s="75">
        <f>J15*(100000/1000000)</f>
        <v>0</v>
      </c>
      <c r="I25" s="75">
        <f>C9*J15/100</f>
        <v>0</v>
      </c>
      <c r="J25" s="56">
        <f t="shared" si="2"/>
        <v>100000</v>
      </c>
      <c r="K25" s="79">
        <f>C11</f>
        <v>0.05773502691896258</v>
      </c>
      <c r="L25" s="55">
        <f t="shared" si="3"/>
        <v>96</v>
      </c>
      <c r="M25" s="59">
        <f>C12</f>
        <v>0.034641016151377546</v>
      </c>
      <c r="N25" s="95">
        <f t="shared" si="0"/>
        <v>0.04611818363379027</v>
      </c>
      <c r="P25" s="161"/>
      <c r="Q25" s="160"/>
      <c r="R25" s="28"/>
      <c r="AD25" s="1"/>
      <c r="AE25" s="1"/>
      <c r="AF25" s="1"/>
    </row>
    <row r="26" spans="1:32" ht="15">
      <c r="A26" s="1"/>
      <c r="B26" s="13" t="s">
        <v>12</v>
      </c>
      <c r="C26" s="137">
        <f t="shared" si="4"/>
        <v>1641.2362500000002</v>
      </c>
      <c r="D26" s="57">
        <f t="shared" si="1"/>
        <v>0.09223636726758054</v>
      </c>
      <c r="E26" s="149">
        <v>200</v>
      </c>
      <c r="F26" s="163">
        <v>99.8</v>
      </c>
      <c r="G26" s="94">
        <f>C8</f>
        <v>0.05773502691896258</v>
      </c>
      <c r="H26" s="57">
        <f>K15*(100000/1000000)</f>
        <v>0</v>
      </c>
      <c r="I26" s="57">
        <f>C9*K15/100</f>
        <v>0</v>
      </c>
      <c r="J26" s="56">
        <f t="shared" si="2"/>
        <v>100000</v>
      </c>
      <c r="K26" s="78">
        <f>C11</f>
        <v>0.05773502691896258</v>
      </c>
      <c r="L26" s="55">
        <f t="shared" si="3"/>
        <v>96</v>
      </c>
      <c r="M26" s="64">
        <f>C12</f>
        <v>0.034641016151377546</v>
      </c>
      <c r="N26" s="94">
        <f t="shared" si="0"/>
        <v>0.04611818363379027</v>
      </c>
      <c r="P26" s="161"/>
      <c r="Q26" s="160"/>
      <c r="R26" s="28"/>
      <c r="AD26" s="1"/>
      <c r="AE26" s="1"/>
      <c r="AF26" s="1"/>
    </row>
    <row r="27" spans="1:32" ht="15">
      <c r="A27" s="1"/>
      <c r="B27" s="5"/>
      <c r="C27" s="6"/>
      <c r="D27" s="7"/>
      <c r="E27" s="8"/>
      <c r="G27" s="8"/>
      <c r="I27" s="8"/>
      <c r="J27" s="10"/>
      <c r="K27" s="6"/>
      <c r="L27" s="5"/>
      <c r="M27" s="11"/>
      <c r="P27" s="161"/>
      <c r="Q27" s="160"/>
      <c r="AD27" s="1"/>
      <c r="AE27" s="1"/>
      <c r="AF27" s="1"/>
    </row>
    <row r="28" spans="1:44" ht="15">
      <c r="A28" s="1"/>
      <c r="B28" s="5"/>
      <c r="C28" s="6"/>
      <c r="D28" s="7"/>
      <c r="E28" s="8"/>
      <c r="G28" s="8"/>
      <c r="I28" s="8"/>
      <c r="J28" s="10"/>
      <c r="K28" s="6"/>
      <c r="L28" s="5"/>
      <c r="M28" s="11"/>
      <c r="O28" s="28"/>
      <c r="AC28" s="1"/>
      <c r="AD28" s="1"/>
      <c r="AE28" s="1"/>
      <c r="AF28" s="21"/>
      <c r="AG28" s="21"/>
      <c r="AH28" s="21"/>
      <c r="AI28" s="21"/>
      <c r="AJ28" s="21"/>
      <c r="AK28" s="21"/>
      <c r="AL28" s="104"/>
      <c r="AM28" s="21"/>
      <c r="AN28" s="21"/>
      <c r="AO28" s="21"/>
      <c r="AP28" s="21"/>
      <c r="AQ28" s="21"/>
      <c r="AR28" s="21"/>
    </row>
    <row r="29" spans="1:31" ht="15">
      <c r="A29" s="1"/>
      <c r="D29" s="7"/>
      <c r="E29" s="8"/>
      <c r="G29" s="8"/>
      <c r="I29" s="8"/>
      <c r="J29" s="10"/>
      <c r="K29" s="6"/>
      <c r="L29" s="5"/>
      <c r="M29" s="11"/>
      <c r="O29" s="5"/>
      <c r="AC29" s="1"/>
      <c r="AD29" s="1"/>
      <c r="AE29" s="1"/>
    </row>
    <row r="30" spans="1:45" ht="15">
      <c r="A30" s="1"/>
      <c r="D30" s="7"/>
      <c r="E30" s="8"/>
      <c r="G30" s="8"/>
      <c r="I30" s="8"/>
      <c r="J30" s="10"/>
      <c r="K30" s="6"/>
      <c r="L30" s="5"/>
      <c r="M30" s="11"/>
      <c r="O30" s="28"/>
      <c r="AC30" s="1"/>
      <c r="AD30" s="1"/>
      <c r="AE30" s="1"/>
      <c r="AP30" s="99"/>
      <c r="AQ30" s="100"/>
      <c r="AR30" s="99"/>
      <c r="AS30" s="99"/>
    </row>
    <row r="31" spans="1:45" ht="15">
      <c r="A31" s="1"/>
      <c r="D31" s="7"/>
      <c r="E31" s="8"/>
      <c r="G31" s="8"/>
      <c r="I31" s="8"/>
      <c r="J31" s="10"/>
      <c r="K31" s="6"/>
      <c r="L31" s="5"/>
      <c r="M31" s="11"/>
      <c r="O31" s="5"/>
      <c r="AC31" s="1"/>
      <c r="AD31" s="1"/>
      <c r="AE31" s="1"/>
      <c r="AP31" s="99"/>
      <c r="AQ31" s="100"/>
      <c r="AR31" s="99"/>
      <c r="AS31" s="99"/>
    </row>
    <row r="32" spans="1:45" ht="18">
      <c r="A32" s="1"/>
      <c r="B32" s="17" t="s">
        <v>22</v>
      </c>
      <c r="C32" s="6"/>
      <c r="D32" s="7"/>
      <c r="E32" s="8"/>
      <c r="G32" s="8"/>
      <c r="I32" s="8"/>
      <c r="J32" s="10"/>
      <c r="K32" s="6"/>
      <c r="L32" s="5"/>
      <c r="M32" s="11"/>
      <c r="O32" s="28"/>
      <c r="AC32" s="1"/>
      <c r="AD32" s="1"/>
      <c r="AE32" s="1"/>
      <c r="AP32" s="84"/>
      <c r="AQ32" s="99"/>
      <c r="AR32" s="99"/>
      <c r="AS32" s="99"/>
    </row>
    <row r="33" spans="1:45" ht="18">
      <c r="A33" s="1"/>
      <c r="C33" s="18"/>
      <c r="D33" s="16"/>
      <c r="E33" s="8"/>
      <c r="G33" s="8"/>
      <c r="I33" s="8"/>
      <c r="J33" s="10"/>
      <c r="K33" s="6"/>
      <c r="L33" s="5"/>
      <c r="M33" s="11"/>
      <c r="O33" s="5"/>
      <c r="AC33" s="1"/>
      <c r="AD33" s="1"/>
      <c r="AE33" s="1"/>
      <c r="AP33" s="84"/>
      <c r="AQ33" s="99"/>
      <c r="AR33" s="99"/>
      <c r="AS33" s="99"/>
    </row>
    <row r="34" spans="1:45" ht="15">
      <c r="A34" s="1"/>
      <c r="B34" s="69" t="s">
        <v>103</v>
      </c>
      <c r="C34" s="144">
        <v>25000</v>
      </c>
      <c r="D34" s="2" t="s">
        <v>146</v>
      </c>
      <c r="E34" s="68"/>
      <c r="F34" s="2"/>
      <c r="G34" s="68"/>
      <c r="H34" s="50"/>
      <c r="I34" s="68"/>
      <c r="J34" s="68"/>
      <c r="K34" s="68"/>
      <c r="L34" s="50"/>
      <c r="M34" s="68"/>
      <c r="O34" s="28"/>
      <c r="AC34" s="1"/>
      <c r="AD34" s="1"/>
      <c r="AE34" s="1"/>
      <c r="AP34" s="101"/>
      <c r="AQ34" s="99"/>
      <c r="AR34" s="99"/>
      <c r="AS34" s="99"/>
    </row>
    <row r="35" spans="1:45" ht="15">
      <c r="A35" s="1"/>
      <c r="B35" s="74" t="s">
        <v>15</v>
      </c>
      <c r="C35" s="144">
        <v>75000</v>
      </c>
      <c r="D35" s="2" t="s">
        <v>132</v>
      </c>
      <c r="E35" s="2"/>
      <c r="F35" s="2"/>
      <c r="G35" s="2"/>
      <c r="H35" s="68"/>
      <c r="I35" s="68"/>
      <c r="J35" s="68"/>
      <c r="K35" s="68"/>
      <c r="L35" s="50"/>
      <c r="M35" s="68"/>
      <c r="O35" s="5"/>
      <c r="AC35" s="1"/>
      <c r="AD35" s="1"/>
      <c r="AS35" s="99"/>
    </row>
    <row r="36" spans="1:30" ht="15">
      <c r="A36" s="1"/>
      <c r="B36" s="69" t="s">
        <v>104</v>
      </c>
      <c r="C36" s="176">
        <f>0.1/SQRT(3)</f>
        <v>0.05773502691896258</v>
      </c>
      <c r="D36" s="50" t="s">
        <v>107</v>
      </c>
      <c r="E36" s="50"/>
      <c r="F36" s="2"/>
      <c r="G36" s="50"/>
      <c r="H36" s="2"/>
      <c r="I36" s="2"/>
      <c r="J36" s="2"/>
      <c r="K36" s="2"/>
      <c r="L36" s="2"/>
      <c r="M36" s="2"/>
      <c r="O36" s="28"/>
      <c r="AC36" s="1"/>
      <c r="AD36" s="1"/>
    </row>
    <row r="37" spans="1:30" ht="15">
      <c r="A37" s="1"/>
      <c r="B37" s="74" t="s">
        <v>100</v>
      </c>
      <c r="C37" s="176">
        <f>0.1/SQRT(3)</f>
        <v>0.05773502691896258</v>
      </c>
      <c r="D37" s="50" t="s">
        <v>107</v>
      </c>
      <c r="E37" s="50"/>
      <c r="F37" s="68"/>
      <c r="G37" s="68"/>
      <c r="H37" s="68"/>
      <c r="I37" s="68"/>
      <c r="J37" s="68"/>
      <c r="K37" s="68"/>
      <c r="L37" s="68"/>
      <c r="M37" s="2"/>
      <c r="N37" s="28"/>
      <c r="O37" s="1"/>
      <c r="AC37" s="1"/>
      <c r="AD37" s="1"/>
    </row>
    <row r="38" spans="1:30" ht="15">
      <c r="A38" s="1"/>
      <c r="B38" s="53" t="s">
        <v>105</v>
      </c>
      <c r="C38" s="176">
        <f>0.1/SQRT(3)</f>
        <v>0.05773502691896258</v>
      </c>
      <c r="D38" s="2" t="s">
        <v>128</v>
      </c>
      <c r="E38" s="2"/>
      <c r="F38" s="2"/>
      <c r="G38" s="2"/>
      <c r="H38" s="2"/>
      <c r="I38" s="2"/>
      <c r="J38" s="2"/>
      <c r="K38" s="2"/>
      <c r="L38" s="2"/>
      <c r="M38" s="2"/>
      <c r="N38" s="28"/>
      <c r="O38" s="1"/>
      <c r="P38" s="20"/>
      <c r="Q38" s="2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1" ht="15">
      <c r="A39" s="1"/>
      <c r="B39" s="53" t="s">
        <v>106</v>
      </c>
      <c r="C39" s="144">
        <v>15</v>
      </c>
      <c r="D39" s="50" t="s">
        <v>129</v>
      </c>
      <c r="E39" s="2"/>
      <c r="F39" s="2"/>
      <c r="G39" s="2"/>
      <c r="H39" s="2"/>
      <c r="I39" s="2"/>
      <c r="J39" s="2"/>
      <c r="K39" s="2"/>
      <c r="L39" s="2"/>
      <c r="M39" s="2"/>
      <c r="O39" s="1"/>
      <c r="P39" s="2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"/>
      <c r="B40" s="53" t="s">
        <v>101</v>
      </c>
      <c r="C40" s="144">
        <v>100</v>
      </c>
      <c r="D40" s="2" t="s">
        <v>0</v>
      </c>
      <c r="E40" s="2"/>
      <c r="F40" s="2"/>
      <c r="G40" s="2"/>
      <c r="H40" s="2"/>
      <c r="I40" s="2"/>
      <c r="J40" s="2"/>
      <c r="K40" s="2"/>
      <c r="L40" s="2"/>
      <c r="M40" s="2"/>
      <c r="O40" s="1"/>
      <c r="P40" s="20"/>
      <c r="Q40" s="2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"/>
      <c r="B41" s="53" t="s">
        <v>99</v>
      </c>
      <c r="C41" s="176">
        <f>0.06/SQRT(3)</f>
        <v>0.034641016151377546</v>
      </c>
      <c r="D41" s="2" t="s">
        <v>131</v>
      </c>
      <c r="E41" s="2"/>
      <c r="F41" s="2"/>
      <c r="G41" s="2"/>
      <c r="H41" s="2"/>
      <c r="I41" s="2"/>
      <c r="J41" s="2"/>
      <c r="K41" s="2"/>
      <c r="L41" s="2"/>
      <c r="M41" s="2"/>
      <c r="O41" s="1"/>
      <c r="P41" s="1"/>
      <c r="Q41" s="2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"/>
      <c r="B42" s="76" t="s">
        <v>102</v>
      </c>
      <c r="C42" s="144">
        <v>789300</v>
      </c>
      <c r="D42" s="2" t="s">
        <v>2</v>
      </c>
      <c r="E42" s="2"/>
      <c r="F42" s="2"/>
      <c r="G42" s="2"/>
      <c r="H42" s="2"/>
      <c r="I42" s="2"/>
      <c r="J42" s="2"/>
      <c r="K42" s="2"/>
      <c r="L42" s="2"/>
      <c r="M42" s="2"/>
      <c r="O42" s="1"/>
      <c r="Q42" s="2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"/>
      <c r="B43" s="3" t="s">
        <v>3</v>
      </c>
      <c r="C43" s="71" t="s">
        <v>4</v>
      </c>
      <c r="D43" s="71" t="s">
        <v>5</v>
      </c>
      <c r="E43" s="71" t="s">
        <v>6</v>
      </c>
      <c r="F43" s="72" t="s">
        <v>7</v>
      </c>
      <c r="G43" s="71" t="s">
        <v>8</v>
      </c>
      <c r="H43" s="71" t="s">
        <v>9</v>
      </c>
      <c r="I43" s="71" t="s">
        <v>10</v>
      </c>
      <c r="J43" s="71" t="s">
        <v>11</v>
      </c>
      <c r="K43" s="186" t="s">
        <v>12</v>
      </c>
      <c r="L43" s="187"/>
      <c r="M43" s="1"/>
      <c r="O43" s="1"/>
      <c r="P43" s="1"/>
      <c r="Q43" s="2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13" t="s">
        <v>13</v>
      </c>
      <c r="C44" s="152">
        <v>0.15</v>
      </c>
      <c r="D44" s="152">
        <v>0</v>
      </c>
      <c r="E44" s="152">
        <v>0</v>
      </c>
      <c r="F44" s="153">
        <v>2.5</v>
      </c>
      <c r="G44" s="152">
        <v>0.16</v>
      </c>
      <c r="H44" s="152">
        <v>0</v>
      </c>
      <c r="I44" s="152">
        <v>0</v>
      </c>
      <c r="J44" s="152">
        <v>0</v>
      </c>
      <c r="K44" s="188">
        <v>0</v>
      </c>
      <c r="L44" s="189"/>
      <c r="M44" s="1"/>
      <c r="O44" s="1"/>
      <c r="Q44" s="25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"/>
      <c r="B45" s="28"/>
      <c r="C45" s="27"/>
      <c r="D45" s="28"/>
      <c r="E45" s="29"/>
      <c r="F45" s="28"/>
      <c r="G45" s="29"/>
      <c r="H45" s="28"/>
      <c r="I45" s="30"/>
      <c r="J45" s="28"/>
      <c r="K45" s="30"/>
      <c r="L45" s="31"/>
      <c r="M45" s="32"/>
      <c r="O45" s="1"/>
      <c r="P45" s="1"/>
      <c r="Q45" s="96"/>
      <c r="R45" s="1"/>
      <c r="S45" s="1"/>
      <c r="T45" s="1"/>
      <c r="U45" s="1"/>
      <c r="V45" s="1"/>
      <c r="W45" s="1"/>
      <c r="X45" s="1"/>
      <c r="AA45" s="1"/>
      <c r="AB45" s="1"/>
      <c r="AC45" s="1"/>
      <c r="AD45" s="1"/>
      <c r="AE45" s="1"/>
    </row>
    <row r="46" spans="1:31" ht="15">
      <c r="A46" s="1"/>
      <c r="B46" s="35" t="s">
        <v>32</v>
      </c>
      <c r="C46" s="89" t="s">
        <v>43</v>
      </c>
      <c r="D46" s="33" t="s">
        <v>135</v>
      </c>
      <c r="E46" s="33" t="s">
        <v>44</v>
      </c>
      <c r="F46" s="33" t="s">
        <v>45</v>
      </c>
      <c r="G46" s="33" t="s">
        <v>46</v>
      </c>
      <c r="H46" s="33" t="s">
        <v>47</v>
      </c>
      <c r="I46" s="33" t="s">
        <v>48</v>
      </c>
      <c r="J46" s="33" t="s">
        <v>50</v>
      </c>
      <c r="K46" s="33" t="s">
        <v>49</v>
      </c>
      <c r="L46" s="33" t="s">
        <v>51</v>
      </c>
      <c r="M46" s="41" t="s">
        <v>42</v>
      </c>
      <c r="N46" s="1"/>
      <c r="AD46" s="1"/>
      <c r="AE46" s="1"/>
    </row>
    <row r="47" spans="1:31" ht="15">
      <c r="A47" s="1"/>
      <c r="B47" s="38" t="s">
        <v>4</v>
      </c>
      <c r="C47" s="142">
        <f>E47*C$34/(I47+K47)+C$44*K47/(I47+K47)</f>
        <v>420.9451923076924</v>
      </c>
      <c r="D47" s="168">
        <f>SQRT((C34/(I47+K47)*F47)^2+((E47/(I47+K47))*J47)^2+(E47*C34/((I47+K47)*K47)*L47)^2+(K47/(I47+K47)*H47)^2+((G47/(I47+K47))*L47)^2+((G47*K47)/((I47+K47)*K47)*L47)^2)</f>
        <v>0.025910138869072105</v>
      </c>
      <c r="E47" s="79">
        <f>C18</f>
        <v>1641.2362500000002</v>
      </c>
      <c r="F47" s="79">
        <f>D18</f>
        <v>0.093146644849506</v>
      </c>
      <c r="G47" s="75">
        <f>C44</f>
        <v>0.15</v>
      </c>
      <c r="H47" s="75">
        <f>(C39*G47/100)/SQRT(3)</f>
        <v>0.01299038105676658</v>
      </c>
      <c r="I47" s="61">
        <f>0.9*C34</f>
        <v>22500</v>
      </c>
      <c r="J47" s="79">
        <f>C36</f>
        <v>0.05773502691896258</v>
      </c>
      <c r="K47" s="61">
        <f>C35</f>
        <v>75000</v>
      </c>
      <c r="L47" s="79">
        <f>C37</f>
        <v>0.05773502691896258</v>
      </c>
      <c r="M47" s="79">
        <f aca="true" t="shared" si="5" ref="M47:M55">D47/C47*100</f>
        <v>0.0061552286004333155</v>
      </c>
      <c r="N47" s="1"/>
      <c r="O47" s="122"/>
      <c r="P47" s="31"/>
      <c r="AD47" s="1"/>
      <c r="AE47" s="1"/>
    </row>
    <row r="48" spans="1:31" ht="15">
      <c r="A48" s="1"/>
      <c r="B48" s="13" t="s">
        <v>5</v>
      </c>
      <c r="C48" s="142">
        <f>E48*C$34/(I48+K48)+D$44*K48/(I48+K48)</f>
        <v>420.8298076923078</v>
      </c>
      <c r="D48" s="64">
        <f>SQRT((C34/(I48+K48)*F48)^2+((E48/(I48+K48))*J48)^2+(E48*C34/((I48+K48)*K48)*L48)^2+(K48/(I48+K48)*H48)^2+((G48/(I48+K48))*L48)^2+((G48*K48)/((I48+K48)*K48)*L48)^2)</f>
        <v>0.023672527339443333</v>
      </c>
      <c r="E48" s="94">
        <f aca="true" t="shared" si="6" ref="E48:E55">C19</f>
        <v>1641.2362500000002</v>
      </c>
      <c r="F48" s="94">
        <f aca="true" t="shared" si="7" ref="F48:F55">D19</f>
        <v>0.09223636726758054</v>
      </c>
      <c r="G48" s="57">
        <f>D44</f>
        <v>0</v>
      </c>
      <c r="H48" s="57">
        <f>C39*G48/100</f>
        <v>0</v>
      </c>
      <c r="I48" s="55">
        <f>0.9*C34</f>
        <v>22500</v>
      </c>
      <c r="J48" s="94">
        <f>C36</f>
        <v>0.05773502691896258</v>
      </c>
      <c r="K48" s="55">
        <f>C35</f>
        <v>75000</v>
      </c>
      <c r="L48" s="94">
        <f>C37</f>
        <v>0.05773502691896258</v>
      </c>
      <c r="M48" s="94">
        <f t="shared" si="5"/>
        <v>0.005625202137951132</v>
      </c>
      <c r="N48" s="1"/>
      <c r="O48" s="124"/>
      <c r="P48" s="31"/>
      <c r="AD48" s="1"/>
      <c r="AE48" s="1"/>
    </row>
    <row r="49" spans="1:31" ht="15">
      <c r="A49" s="1"/>
      <c r="B49" s="37" t="s">
        <v>6</v>
      </c>
      <c r="C49" s="142">
        <f>E49*C$34/(I49+K49)+E$44*K49/(I49+K49)</f>
        <v>420.8298076923078</v>
      </c>
      <c r="D49" s="75">
        <f>SQRT((C34/(I49+K49)*F49)^2+((E49/(I49+K49))*J49)^2+(E49*C34/((I49+K49)*K49)*L49)^2+(K49/(I49+K49)*H49)^2+((H49/(I49+K49))*L49)^2+((G49*K49)/((I49+K49)*K49)*L49)^2)</f>
        <v>0.023672527339443333</v>
      </c>
      <c r="E49" s="95">
        <f t="shared" si="6"/>
        <v>1641.2362500000002</v>
      </c>
      <c r="F49" s="95">
        <f t="shared" si="7"/>
        <v>0.09223636726758054</v>
      </c>
      <c r="G49" s="75">
        <f>E44</f>
        <v>0</v>
      </c>
      <c r="H49" s="75">
        <f>C39*G49/100</f>
        <v>0</v>
      </c>
      <c r="I49" s="62">
        <f>0.9*C34</f>
        <v>22500</v>
      </c>
      <c r="J49" s="95">
        <f>C36</f>
        <v>0.05773502691896258</v>
      </c>
      <c r="K49" s="62">
        <f>C35</f>
        <v>75000</v>
      </c>
      <c r="L49" s="95">
        <f>C37</f>
        <v>0.05773502691896258</v>
      </c>
      <c r="M49" s="95">
        <f t="shared" si="5"/>
        <v>0.005625202137951132</v>
      </c>
      <c r="N49" s="1"/>
      <c r="O49" s="123"/>
      <c r="P49" s="31"/>
      <c r="AD49" s="1"/>
      <c r="AE49" s="1"/>
    </row>
    <row r="50" spans="1:31" ht="15">
      <c r="A50" s="1"/>
      <c r="B50" s="13" t="s">
        <v>7</v>
      </c>
      <c r="C50" s="142">
        <f>E50*C$34/(I50+K50)+F$44*K50/(I50+K50)</f>
        <v>4209.875000000002</v>
      </c>
      <c r="D50" s="57">
        <f>SQRT((C34/(I50+K50)*F50)^2+((E50/(I50+K50))*J50)^2+(E50*C34/((I50+K50)*K50)*L50)^2+(K50/(I50+K50)*H50)^2+((H50/(I50+K50))*L50)^2+((G50*K50)/((I50+K50)*K50)*L50)^2)</f>
        <v>0.2554365361397396</v>
      </c>
      <c r="E50" s="94">
        <f t="shared" si="6"/>
        <v>16411.012500000004</v>
      </c>
      <c r="F50" s="94">
        <f t="shared" si="7"/>
        <v>0.7542866992543353</v>
      </c>
      <c r="G50" s="57">
        <f>F44</f>
        <v>2.5</v>
      </c>
      <c r="H50" s="57">
        <f>(C39*G50/100)/SQRT(3)</f>
        <v>0.21650635094610968</v>
      </c>
      <c r="I50" s="63">
        <f>0.9*C34</f>
        <v>22500</v>
      </c>
      <c r="J50" s="94">
        <f>C36</f>
        <v>0.05773502691896258</v>
      </c>
      <c r="K50" s="63">
        <f>C35</f>
        <v>75000</v>
      </c>
      <c r="L50" s="94">
        <f>C37</f>
        <v>0.05773502691896258</v>
      </c>
      <c r="M50" s="94">
        <f t="shared" si="5"/>
        <v>0.006067556308435274</v>
      </c>
      <c r="O50" s="123"/>
      <c r="P50" s="31"/>
      <c r="AD50" s="1"/>
      <c r="AE50" s="1"/>
    </row>
    <row r="51" spans="1:31" ht="15">
      <c r="A51" s="1"/>
      <c r="B51" s="37" t="s">
        <v>8</v>
      </c>
      <c r="C51" s="142">
        <f>E51*C$34/(I51+K51)+G$44*K51/(I51+K51)</f>
        <v>420.95288461538473</v>
      </c>
      <c r="D51" s="75">
        <f>SQRT((C34/(I51+K51)*F51)^2+((E51/(I51+K51))*J51)^2+(E51*C34/((I51+K51)*K51)*L51)^2+(K51/(I51+K51)*H51)^2+((H51/(I51+K51))*L51)^2+((G51*K51)/((I51+K51)*K51)*L51)^2)</f>
        <v>0.026203459547607312</v>
      </c>
      <c r="E51" s="95">
        <f t="shared" si="6"/>
        <v>1641.2362500000002</v>
      </c>
      <c r="F51" s="95">
        <f t="shared" si="7"/>
        <v>0.09327136455911858</v>
      </c>
      <c r="G51" s="75">
        <f>G44</f>
        <v>0.16</v>
      </c>
      <c r="H51" s="75">
        <f>(C39*G51/100)/SQRT(3)</f>
        <v>0.013856406460551019</v>
      </c>
      <c r="I51" s="62">
        <f>0.9*C34</f>
        <v>22500</v>
      </c>
      <c r="J51" s="95">
        <f>C36</f>
        <v>0.05773502691896258</v>
      </c>
      <c r="K51" s="62">
        <f>C35</f>
        <v>75000</v>
      </c>
      <c r="L51" s="95">
        <f>C37</f>
        <v>0.05773502691896258</v>
      </c>
      <c r="M51" s="95">
        <f t="shared" si="5"/>
        <v>0.006224796290812648</v>
      </c>
      <c r="O51" s="123"/>
      <c r="P51" s="31"/>
      <c r="AD51" s="1"/>
      <c r="AE51" s="1"/>
    </row>
    <row r="52" spans="1:45" ht="15">
      <c r="A52" s="1"/>
      <c r="B52" s="13" t="s">
        <v>9</v>
      </c>
      <c r="C52" s="142">
        <f>E52*C$34/(I52+K52)+H$44*K52/(I52+K52)</f>
        <v>420.8298076923078</v>
      </c>
      <c r="D52" s="57">
        <f>SQRT((C34/(I52+K52)*F52)^2+((E52/(I52+K52))*J52)^2+(E52*C34/((I52+K52)*K52)*L52)^2+(K52/(I52+K52)*H52)^2+((H52/(I52+K52))*L52)^2+((G52*K52)/((I52+K52)*K52)*L52)^2)</f>
        <v>0.023672527339443333</v>
      </c>
      <c r="E52" s="94">
        <f t="shared" si="6"/>
        <v>1641.2362500000002</v>
      </c>
      <c r="F52" s="94">
        <f t="shared" si="7"/>
        <v>0.09223636726758054</v>
      </c>
      <c r="G52" s="57">
        <f>H44</f>
        <v>0</v>
      </c>
      <c r="H52" s="57">
        <f>C39*G52/100</f>
        <v>0</v>
      </c>
      <c r="I52" s="63">
        <f>0.9*C34</f>
        <v>22500</v>
      </c>
      <c r="J52" s="94">
        <f>C36</f>
        <v>0.05773502691896258</v>
      </c>
      <c r="K52" s="63">
        <f>C35</f>
        <v>75000</v>
      </c>
      <c r="L52" s="94">
        <f>C37</f>
        <v>0.05773502691896258</v>
      </c>
      <c r="M52" s="94">
        <f t="shared" si="5"/>
        <v>0.005625202137951132</v>
      </c>
      <c r="O52" s="123"/>
      <c r="P52" s="31"/>
      <c r="AD52" s="1"/>
      <c r="AE52" s="1"/>
      <c r="AS52" s="10"/>
    </row>
    <row r="53" spans="1:31" ht="15">
      <c r="A53" s="1"/>
      <c r="B53" s="37" t="s">
        <v>10</v>
      </c>
      <c r="C53" s="142">
        <f>E53*C$34/(I53+K53)+I$44*K53/(I53+K53)</f>
        <v>420.8298076923078</v>
      </c>
      <c r="D53" s="75">
        <f>SQRT((C34/(I53+K53)*F53)^2+((E53/(I53+K53))*J53)^2+(E53*C34/((I53+K53)*K53)*L53)^2+(K53/(I53+K53)*H53)^2+((H53/(I53+K53))*L53)^2+((G53*K53)/((I53+K53)*K53)*L53)^2)</f>
        <v>0.023672527339443333</v>
      </c>
      <c r="E53" s="95">
        <f t="shared" si="6"/>
        <v>1641.2362500000002</v>
      </c>
      <c r="F53" s="95">
        <f t="shared" si="7"/>
        <v>0.09223636726758054</v>
      </c>
      <c r="G53" s="75">
        <f>I44</f>
        <v>0</v>
      </c>
      <c r="H53" s="75">
        <f>C39*G53/100</f>
        <v>0</v>
      </c>
      <c r="I53" s="62">
        <f>0.9*C34</f>
        <v>22500</v>
      </c>
      <c r="J53" s="95">
        <f>C36</f>
        <v>0.05773502691896258</v>
      </c>
      <c r="K53" s="62">
        <f>C35</f>
        <v>75000</v>
      </c>
      <c r="L53" s="95">
        <f>C37</f>
        <v>0.05773502691896258</v>
      </c>
      <c r="M53" s="95">
        <f t="shared" si="5"/>
        <v>0.005625202137951132</v>
      </c>
      <c r="O53" s="123"/>
      <c r="P53" s="31"/>
      <c r="AD53" s="1"/>
      <c r="AE53" s="1"/>
    </row>
    <row r="54" spans="1:31" ht="15">
      <c r="A54" s="1"/>
      <c r="B54" s="13" t="s">
        <v>11</v>
      </c>
      <c r="C54" s="142">
        <f>E54*C$34/(I54+K54)+J$44*K54/(I54+K54)</f>
        <v>420.8298076923078</v>
      </c>
      <c r="D54" s="57">
        <f>SQRT((C34/(I54+K54)*F54)^2+((E54/(I54+K54))*J54)^2+(E54*C34/((I54+K54)*K54)*L54)^2+(K54/(I54+K54)*H54)^2+((H54/(I54+K54))*L54)^2+((G54*K54)/((I54+K54)*K54)*L54)^2)</f>
        <v>0.023672527339443333</v>
      </c>
      <c r="E54" s="94">
        <f t="shared" si="6"/>
        <v>1641.2362500000002</v>
      </c>
      <c r="F54" s="94">
        <f t="shared" si="7"/>
        <v>0.09223636726758054</v>
      </c>
      <c r="G54" s="57">
        <f>J44</f>
        <v>0</v>
      </c>
      <c r="H54" s="57">
        <f>C39*G54/100</f>
        <v>0</v>
      </c>
      <c r="I54" s="63">
        <f>0.9*C34</f>
        <v>22500</v>
      </c>
      <c r="J54" s="94">
        <f>C36</f>
        <v>0.05773502691896258</v>
      </c>
      <c r="K54" s="63">
        <f>C35</f>
        <v>75000</v>
      </c>
      <c r="L54" s="94">
        <f>C37</f>
        <v>0.05773502691896258</v>
      </c>
      <c r="M54" s="94">
        <f t="shared" si="5"/>
        <v>0.005625202137951132</v>
      </c>
      <c r="O54" s="123"/>
      <c r="P54" s="31"/>
      <c r="AD54" s="1"/>
      <c r="AE54" s="1"/>
    </row>
    <row r="55" spans="1:31" ht="15">
      <c r="A55" s="1"/>
      <c r="B55" s="13" t="s">
        <v>12</v>
      </c>
      <c r="C55" s="142">
        <f>E55*C$34/(I55+K55)+K$44*K55/(I55+K55)</f>
        <v>420.8298076923078</v>
      </c>
      <c r="D55" s="57">
        <f>SQRT((C34/(I55+K55)*F55)^2+((E55/(I55+K55))*J55)^2+(E55*C34/((I55+K55)*K55)*L55)^2+(K55/(I55+K55)*H55)^2+((H55/(I55+K55))*L55)^2+((G55*K55)/((I55+K55)*K55)*L55)^2)</f>
        <v>0.023672527339443333</v>
      </c>
      <c r="E55" s="94">
        <f t="shared" si="6"/>
        <v>1641.2362500000002</v>
      </c>
      <c r="F55" s="94">
        <f t="shared" si="7"/>
        <v>0.09223636726758054</v>
      </c>
      <c r="G55" s="57">
        <f>K44</f>
        <v>0</v>
      </c>
      <c r="H55" s="57">
        <f>C39*G55/100</f>
        <v>0</v>
      </c>
      <c r="I55" s="63">
        <f>0.9*C34</f>
        <v>22500</v>
      </c>
      <c r="J55" s="94">
        <f>C36</f>
        <v>0.05773502691896258</v>
      </c>
      <c r="K55" s="63">
        <f>C35</f>
        <v>75000</v>
      </c>
      <c r="L55" s="94">
        <f>C37</f>
        <v>0.05773502691896258</v>
      </c>
      <c r="M55" s="94">
        <f t="shared" si="5"/>
        <v>0.005625202137951132</v>
      </c>
      <c r="O55" s="123"/>
      <c r="P55" s="31"/>
      <c r="AD55" s="1"/>
      <c r="AE55" s="1"/>
    </row>
    <row r="56" spans="15:31" ht="15">
      <c r="O56" s="8"/>
      <c r="P56" s="28"/>
      <c r="AD56" s="1"/>
      <c r="AE56" s="1"/>
    </row>
    <row r="57" spans="15:31" ht="15">
      <c r="O57" s="8"/>
      <c r="P57" s="28"/>
      <c r="AD57" s="1"/>
      <c r="AE57" s="1"/>
    </row>
    <row r="58" spans="15:31" ht="15">
      <c r="O58" s="8"/>
      <c r="P58" s="28"/>
      <c r="AD58" s="2"/>
      <c r="AE58" s="50"/>
    </row>
    <row r="59" spans="15:31" ht="15">
      <c r="O59" s="8"/>
      <c r="P59" s="28"/>
      <c r="AD59" s="1"/>
      <c r="AE59" s="50"/>
    </row>
    <row r="60" spans="15:31" ht="15">
      <c r="O60" s="8"/>
      <c r="P60" s="28"/>
      <c r="AD60" s="50"/>
      <c r="AE60" s="50"/>
    </row>
    <row r="61" spans="2:31" ht="18">
      <c r="B61" s="17" t="s">
        <v>118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O61" s="8"/>
      <c r="P61" s="28"/>
      <c r="AD61" s="50"/>
      <c r="AE61" s="50"/>
    </row>
    <row r="62" spans="3:33" ht="18">
      <c r="C62" s="86"/>
      <c r="D62" s="68"/>
      <c r="E62" s="68"/>
      <c r="F62" s="68"/>
      <c r="G62" s="68"/>
      <c r="H62" s="68"/>
      <c r="J62" s="68"/>
      <c r="K62" s="68"/>
      <c r="L62" s="68"/>
      <c r="M62" s="68"/>
      <c r="O62" s="8"/>
      <c r="P62" s="28"/>
      <c r="AD62" s="50"/>
      <c r="AE62" s="50"/>
      <c r="AF62" s="1"/>
      <c r="AG62" s="1"/>
    </row>
    <row r="63" spans="2:31" ht="15">
      <c r="B63" s="91" t="s">
        <v>111</v>
      </c>
      <c r="C63" s="144">
        <v>4000</v>
      </c>
      <c r="D63" s="50" t="s">
        <v>146</v>
      </c>
      <c r="E63" s="50"/>
      <c r="F63" s="50"/>
      <c r="G63" s="50"/>
      <c r="K63" s="50"/>
      <c r="L63" s="50"/>
      <c r="M63" s="85"/>
      <c r="O63" s="8"/>
      <c r="P63" s="28"/>
      <c r="AD63" s="50"/>
      <c r="AE63" s="50"/>
    </row>
    <row r="64" spans="2:31" ht="15">
      <c r="B64" s="74" t="s">
        <v>14</v>
      </c>
      <c r="C64" s="144">
        <v>80000</v>
      </c>
      <c r="D64" s="50" t="s">
        <v>150</v>
      </c>
      <c r="E64" s="50"/>
      <c r="F64" s="50"/>
      <c r="G64" s="50"/>
      <c r="K64" s="50"/>
      <c r="L64" s="50"/>
      <c r="M64" s="85"/>
      <c r="O64" s="8"/>
      <c r="P64" s="28"/>
      <c r="AD64" s="50"/>
      <c r="AE64" s="50"/>
    </row>
    <row r="65" spans="2:35" ht="18.75">
      <c r="B65" s="87" t="s">
        <v>106</v>
      </c>
      <c r="C65" s="144">
        <v>15</v>
      </c>
      <c r="D65" s="50" t="s">
        <v>129</v>
      </c>
      <c r="E65" s="50"/>
      <c r="F65" s="50"/>
      <c r="G65" s="50"/>
      <c r="H65" s="50"/>
      <c r="I65" s="50"/>
      <c r="J65" s="50"/>
      <c r="K65" s="50"/>
      <c r="L65" s="50"/>
      <c r="M65" s="85"/>
      <c r="O65" s="8"/>
      <c r="P65" s="28"/>
      <c r="AD65" s="50"/>
      <c r="AE65" s="51"/>
      <c r="AG65" s="19"/>
      <c r="AH65" s="19"/>
      <c r="AI65" s="19"/>
    </row>
    <row r="66" spans="2:31" ht="15">
      <c r="B66" s="69" t="s">
        <v>154</v>
      </c>
      <c r="C66" s="176">
        <f>0.1/SQRT(3)</f>
        <v>0.05773502691896258</v>
      </c>
      <c r="D66" s="50" t="s">
        <v>116</v>
      </c>
      <c r="J66" s="50"/>
      <c r="K66" s="50"/>
      <c r="L66" s="50"/>
      <c r="M66" s="85"/>
      <c r="N66" s="68"/>
      <c r="O66" s="8"/>
      <c r="P66" s="28"/>
      <c r="AD66" s="50"/>
      <c r="AE66" s="51"/>
    </row>
    <row r="67" spans="1:30" ht="15">
      <c r="A67" s="68"/>
      <c r="B67" s="74" t="s">
        <v>155</v>
      </c>
      <c r="C67" s="176">
        <f>0.1/SQRT(3)</f>
        <v>0.05773502691896258</v>
      </c>
      <c r="D67" s="50" t="s">
        <v>116</v>
      </c>
      <c r="E67" s="50"/>
      <c r="F67" s="50"/>
      <c r="G67" s="50"/>
      <c r="H67" s="50"/>
      <c r="I67" s="50"/>
      <c r="J67" s="50"/>
      <c r="K67" s="77"/>
      <c r="L67" s="50"/>
      <c r="M67" s="50"/>
      <c r="N67" s="68"/>
      <c r="O67" s="8"/>
      <c r="P67" s="28"/>
      <c r="AD67" s="51"/>
    </row>
    <row r="68" spans="1:30" ht="16.5" customHeight="1">
      <c r="A68" s="68"/>
      <c r="B68" s="92" t="s">
        <v>99</v>
      </c>
      <c r="C68" s="176">
        <f>(0.06)/SQRT(3)</f>
        <v>0.034641016151377546</v>
      </c>
      <c r="D68" s="2" t="s">
        <v>131</v>
      </c>
      <c r="E68" s="50"/>
      <c r="F68" s="50"/>
      <c r="G68" s="50"/>
      <c r="H68" s="50"/>
      <c r="I68" s="50"/>
      <c r="J68" s="50"/>
      <c r="K68" s="50"/>
      <c r="L68" s="50"/>
      <c r="M68" s="50"/>
      <c r="AD68" s="50"/>
    </row>
    <row r="69" spans="2:30" ht="15">
      <c r="B69" s="93" t="s">
        <v>102</v>
      </c>
      <c r="C69" s="144">
        <v>789300</v>
      </c>
      <c r="D69" s="50" t="s">
        <v>2</v>
      </c>
      <c r="E69" s="50"/>
      <c r="F69" s="50"/>
      <c r="G69" s="50"/>
      <c r="H69" s="50"/>
      <c r="I69" s="50"/>
      <c r="J69" s="50"/>
      <c r="K69" s="50"/>
      <c r="L69" s="50"/>
      <c r="M69" s="50"/>
      <c r="P69" s="1"/>
      <c r="AD69" s="51"/>
    </row>
    <row r="70" spans="1:30" ht="15">
      <c r="A70" s="85"/>
      <c r="B70" s="3" t="s">
        <v>3</v>
      </c>
      <c r="C70" s="71" t="s">
        <v>4</v>
      </c>
      <c r="D70" s="71" t="s">
        <v>5</v>
      </c>
      <c r="E70" s="71" t="s">
        <v>6</v>
      </c>
      <c r="F70" s="72" t="s">
        <v>7</v>
      </c>
      <c r="G70" s="71" t="s">
        <v>8</v>
      </c>
      <c r="H70" s="71" t="s">
        <v>9</v>
      </c>
      <c r="I70" s="71" t="s">
        <v>10</v>
      </c>
      <c r="J70" s="71" t="s">
        <v>11</v>
      </c>
      <c r="K70" s="186" t="s">
        <v>12</v>
      </c>
      <c r="L70" s="187"/>
      <c r="M70" s="50"/>
      <c r="P70" s="1"/>
      <c r="AD70" s="51"/>
    </row>
    <row r="71" spans="1:30" ht="15">
      <c r="A71" s="85"/>
      <c r="B71" s="34" t="s">
        <v>13</v>
      </c>
      <c r="C71" s="152">
        <v>0.15</v>
      </c>
      <c r="D71" s="152">
        <v>0</v>
      </c>
      <c r="E71" s="152">
        <v>0</v>
      </c>
      <c r="F71" s="153">
        <v>2.5</v>
      </c>
      <c r="G71" s="152">
        <v>0.16</v>
      </c>
      <c r="H71" s="152">
        <v>0</v>
      </c>
      <c r="I71" s="152">
        <v>0</v>
      </c>
      <c r="J71" s="152">
        <v>0</v>
      </c>
      <c r="K71" s="190">
        <v>0</v>
      </c>
      <c r="L71" s="190"/>
      <c r="M71" s="50"/>
      <c r="P71" s="1"/>
      <c r="AD71" s="51"/>
    </row>
    <row r="72" spans="1:30" ht="15">
      <c r="A72" s="85"/>
      <c r="C72" s="27"/>
      <c r="D72" s="28"/>
      <c r="E72" s="29"/>
      <c r="F72" s="28"/>
      <c r="G72" s="29"/>
      <c r="H72" s="28"/>
      <c r="I72" s="30"/>
      <c r="J72" s="28"/>
      <c r="K72" s="30"/>
      <c r="L72" s="31"/>
      <c r="M72" s="32"/>
      <c r="P72" s="1"/>
      <c r="AD72" s="51"/>
    </row>
    <row r="73" spans="1:30" ht="15">
      <c r="A73" s="85"/>
      <c r="B73" s="155" t="s">
        <v>32</v>
      </c>
      <c r="C73" s="89" t="s">
        <v>52</v>
      </c>
      <c r="D73" s="55" t="s">
        <v>136</v>
      </c>
      <c r="E73" s="55" t="s">
        <v>44</v>
      </c>
      <c r="F73" s="55" t="s">
        <v>45</v>
      </c>
      <c r="G73" s="55" t="s">
        <v>46</v>
      </c>
      <c r="H73" s="55" t="s">
        <v>47</v>
      </c>
      <c r="I73" s="55" t="s">
        <v>53</v>
      </c>
      <c r="J73" s="55" t="s">
        <v>54</v>
      </c>
      <c r="K73" s="55" t="s">
        <v>55</v>
      </c>
      <c r="L73" s="55" t="s">
        <v>56</v>
      </c>
      <c r="M73" s="88" t="s">
        <v>57</v>
      </c>
      <c r="P73" s="1"/>
      <c r="AD73" s="51"/>
    </row>
    <row r="74" spans="1:31" ht="15">
      <c r="A74" s="85"/>
      <c r="B74" s="156" t="s">
        <v>4</v>
      </c>
      <c r="C74" s="141">
        <f>E74*C$63/(I74+K74)+C$71*K74/(I74+K74)</f>
        <v>78.67159090909092</v>
      </c>
      <c r="D74" s="168">
        <f>SQRT((C63/(I74+K74)*F74)^2+((E74/(I74+K74))*J74)^2+(E74*C63/((I74+K74)*K74)*L74)^2+(K74/(I74+K74)*H74)^2+((G74/(I74+K74))*L74)^2+((G74*K74)/((I74+K74)*K74)*L74)^2)</f>
        <v>0.01325444168610745</v>
      </c>
      <c r="E74" s="125">
        <f>C18</f>
        <v>1641.2362500000002</v>
      </c>
      <c r="F74" s="79">
        <f>D18</f>
        <v>0.093146644849506</v>
      </c>
      <c r="G74" s="75">
        <f>C71</f>
        <v>0.15</v>
      </c>
      <c r="H74" s="75">
        <f>(C65*G74/100)/SQRT(3)</f>
        <v>0.01299038105676658</v>
      </c>
      <c r="I74" s="61">
        <f>0.9*C63</f>
        <v>3600</v>
      </c>
      <c r="J74" s="79">
        <f>C66</f>
        <v>0.05773502691896258</v>
      </c>
      <c r="K74" s="61">
        <f>C64</f>
        <v>80000</v>
      </c>
      <c r="L74" s="79">
        <f>C67</f>
        <v>0.05773502691896258</v>
      </c>
      <c r="M74" s="79">
        <f aca="true" t="shared" si="8" ref="M74:M82">D74/C74*100</f>
        <v>0.016847811939412337</v>
      </c>
      <c r="O74" s="122"/>
      <c r="P74" s="1"/>
      <c r="AD74" s="51"/>
      <c r="AE74" s="51"/>
    </row>
    <row r="75" spans="1:31" ht="15">
      <c r="A75" s="85"/>
      <c r="B75" s="157" t="s">
        <v>5</v>
      </c>
      <c r="C75" s="141">
        <f>E75*C$63/(I75+K75)+D$71*K75/(I75+K75)</f>
        <v>78.52805023923446</v>
      </c>
      <c r="D75" s="64">
        <f>SQRT((C63/(I75+K75)*F75)^2+((E75/(I75+K75))*J75)^2+(E75*C63/((I75+K75)*K75)*L75)^2+(K75/(I75+K75)*H75)^2+((G75/(I75+K75))*L75)^2+((G75*K75)/((I75+K75)*K75)*L75)^2)</f>
        <v>0.004556804971081642</v>
      </c>
      <c r="E75" s="126">
        <f aca="true" t="shared" si="9" ref="E75:E82">C19</f>
        <v>1641.2362500000002</v>
      </c>
      <c r="F75" s="94">
        <f aca="true" t="shared" si="10" ref="F75:F82">D19</f>
        <v>0.09223636726758054</v>
      </c>
      <c r="G75" s="57">
        <f>D71</f>
        <v>0</v>
      </c>
      <c r="H75" s="57">
        <f>C65*G75/100</f>
        <v>0</v>
      </c>
      <c r="I75" s="55">
        <f>0.9*C63</f>
        <v>3600</v>
      </c>
      <c r="J75" s="94">
        <f>C66</f>
        <v>0.05773502691896258</v>
      </c>
      <c r="K75" s="55">
        <f>C64</f>
        <v>80000</v>
      </c>
      <c r="L75" s="94">
        <f>C67</f>
        <v>0.05773502691896258</v>
      </c>
      <c r="M75" s="94">
        <f t="shared" si="8"/>
        <v>0.005802773604080845</v>
      </c>
      <c r="N75" s="50"/>
      <c r="O75" s="123"/>
      <c r="P75" s="1"/>
      <c r="AD75" s="51"/>
      <c r="AE75" s="1"/>
    </row>
    <row r="76" spans="1:31" ht="15">
      <c r="A76" s="85"/>
      <c r="B76" s="158" t="s">
        <v>6</v>
      </c>
      <c r="C76" s="141">
        <f>E76*C$63/(I76+K76)+E$71*K76/(I76+K76)</f>
        <v>78.52805023923446</v>
      </c>
      <c r="D76" s="75">
        <f>SQRT((C63/(I76+K76)*F76)^2+((E76/(I76+K76))*J76)^2+(E76*C63/((I76+K76)*K76)*L76)^2+(K76/(I76+K76)*H76)^2+((H76/(I76+K76))*L76)^2+((G76*K76)/((I76+K76)*K76)*L76)^2)</f>
        <v>0.004556804971081642</v>
      </c>
      <c r="E76" s="127">
        <f t="shared" si="9"/>
        <v>1641.2362500000002</v>
      </c>
      <c r="F76" s="95">
        <f t="shared" si="10"/>
        <v>0.09223636726758054</v>
      </c>
      <c r="G76" s="75">
        <f>E71</f>
        <v>0</v>
      </c>
      <c r="H76" s="75">
        <f>C65*G76/100</f>
        <v>0</v>
      </c>
      <c r="I76" s="62">
        <f>0.9*C63</f>
        <v>3600</v>
      </c>
      <c r="J76" s="95">
        <f>C66</f>
        <v>0.05773502691896258</v>
      </c>
      <c r="K76" s="62">
        <f>C64</f>
        <v>80000</v>
      </c>
      <c r="L76" s="95">
        <f>C67</f>
        <v>0.05773502691896258</v>
      </c>
      <c r="M76" s="95">
        <f t="shared" si="8"/>
        <v>0.005802773604080845</v>
      </c>
      <c r="N76" s="50"/>
      <c r="O76" s="123"/>
      <c r="P76" s="1"/>
      <c r="AD76" s="50"/>
      <c r="AE76" s="1"/>
    </row>
    <row r="77" spans="1:31" ht="15">
      <c r="A77" s="85"/>
      <c r="B77" s="155" t="s">
        <v>7</v>
      </c>
      <c r="C77" s="141">
        <f>E77*C$63/(I77+K77)+F$71*K77/(I77+K77)</f>
        <v>787.6082535885168</v>
      </c>
      <c r="D77" s="57">
        <f>SQRT((C63/(I77+K77)*F77)^2+((E77/(I77+K77))*J77)^2+(E77*C63/((I77+K77)*K77)*L77)^2+(K77/(I77+K77)*H77)^2+((H77/(I77+K77))*L77)^2+((G77*K77)/((I77+K77)*K77)*L77)^2)</f>
        <v>0.21060892957235983</v>
      </c>
      <c r="E77" s="126">
        <f t="shared" si="9"/>
        <v>16411.012500000004</v>
      </c>
      <c r="F77" s="94">
        <f t="shared" si="10"/>
        <v>0.7542866992543353</v>
      </c>
      <c r="G77" s="57">
        <f>F71</f>
        <v>2.5</v>
      </c>
      <c r="H77" s="57">
        <f>(C65*G77/100)/SQRT(3)</f>
        <v>0.21650635094610968</v>
      </c>
      <c r="I77" s="63">
        <f>0.9*C63</f>
        <v>3600</v>
      </c>
      <c r="J77" s="94">
        <f>C66</f>
        <v>0.05773502691896258</v>
      </c>
      <c r="K77" s="63">
        <f>C64</f>
        <v>80000</v>
      </c>
      <c r="L77" s="94">
        <f>C67</f>
        <v>0.05773502691896258</v>
      </c>
      <c r="M77" s="94">
        <f t="shared" si="8"/>
        <v>0.026740315202739322</v>
      </c>
      <c r="N77" s="1"/>
      <c r="O77" s="123"/>
      <c r="P77" s="1"/>
      <c r="AD77" s="1"/>
      <c r="AE77" s="1"/>
    </row>
    <row r="78" spans="1:31" ht="15">
      <c r="A78" s="85"/>
      <c r="B78" s="158" t="s">
        <v>8</v>
      </c>
      <c r="C78" s="141">
        <f>E78*C$63/(I78+K78)+G$71*K78/(I78+K78)</f>
        <v>78.68116028708135</v>
      </c>
      <c r="D78" s="75">
        <f>SQRT((C63/(I78+K78)*F78)^2+((E78/(I78+K78))*J78)^2+(E78*C63/((I78+K78)*K78)*L78)^2+(K78/(I78+K78)*H78)^2+((H78/(I78+K78))*L78)^2+((G78*K78)/((I78+K78)*K78)*L78)^2)</f>
        <v>0.014036529933389755</v>
      </c>
      <c r="E78" s="127">
        <f t="shared" si="9"/>
        <v>1641.2362500000002</v>
      </c>
      <c r="F78" s="95">
        <f t="shared" si="10"/>
        <v>0.09327136455911858</v>
      </c>
      <c r="G78" s="75">
        <f>G71</f>
        <v>0.16</v>
      </c>
      <c r="H78" s="75">
        <f>(C65*G78/100)/SQRT(3)</f>
        <v>0.013856406460551019</v>
      </c>
      <c r="I78" s="62">
        <f>0.9*C63</f>
        <v>3600</v>
      </c>
      <c r="J78" s="95">
        <f>C66</f>
        <v>0.05773502691896258</v>
      </c>
      <c r="K78" s="62">
        <f>C64</f>
        <v>80000</v>
      </c>
      <c r="L78" s="95">
        <f>C67</f>
        <v>0.05773502691896258</v>
      </c>
      <c r="M78" s="95">
        <f t="shared" si="8"/>
        <v>0.017839759711441888</v>
      </c>
      <c r="N78" s="1"/>
      <c r="O78" s="123"/>
      <c r="P78" s="1"/>
      <c r="Q78" s="20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50"/>
      <c r="B79" s="157" t="s">
        <v>9</v>
      </c>
      <c r="C79" s="141">
        <f>E79*C$63/(I79+K79)+H$71*K79/(I79+K79)</f>
        <v>78.52805023923446</v>
      </c>
      <c r="D79" s="57">
        <f>SQRT((C63/(I79+K79)*F79)^2+((E79/(I79+K79))*J79)^2+(E79*C63/((I79+K79)*K79)*L79)^2+(K79/(I79+K79)*H79)^2+((H79/(I79+K79))*L79)^2+((G79*K79)/((I79+K79)*K79)*L79)^2)</f>
        <v>0.004556804971081642</v>
      </c>
      <c r="E79" s="126">
        <f t="shared" si="9"/>
        <v>1641.2362500000002</v>
      </c>
      <c r="F79" s="94">
        <f t="shared" si="10"/>
        <v>0.09223636726758054</v>
      </c>
      <c r="G79" s="57">
        <f>H71</f>
        <v>0</v>
      </c>
      <c r="H79" s="57">
        <f>C65*G79/100</f>
        <v>0</v>
      </c>
      <c r="I79" s="63">
        <f>0.9*C63</f>
        <v>3600</v>
      </c>
      <c r="J79" s="94">
        <f>C66</f>
        <v>0.05773502691896258</v>
      </c>
      <c r="K79" s="63">
        <f>C64</f>
        <v>80000</v>
      </c>
      <c r="L79" s="94">
        <f>C67</f>
        <v>0.05773502691896258</v>
      </c>
      <c r="M79" s="94">
        <f t="shared" si="8"/>
        <v>0.005802773604080845</v>
      </c>
      <c r="O79" s="123"/>
      <c r="P79" s="1"/>
      <c r="Q79" s="20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50"/>
      <c r="B80" s="157" t="s">
        <v>10</v>
      </c>
      <c r="C80" s="141">
        <f>E80*C$63/(I80+K80)+I$71*K80/(I80+K80)</f>
        <v>78.52805023923446</v>
      </c>
      <c r="D80" s="75">
        <f>SQRT((C63/(I80+K80)*F80)^2+((E80/(I80+K80))*J80)^2+(E80*C63/((I80+K80)*K80)*L80)^2+(K80/(I80+K80)*H80)^2+((H80/(I80+K80))*L80)^2+((G80*K80)/((I80+K80)*K80)*L80)^2)</f>
        <v>0.004556804971081642</v>
      </c>
      <c r="E80" s="127">
        <f t="shared" si="9"/>
        <v>1641.2362500000002</v>
      </c>
      <c r="F80" s="95">
        <f t="shared" si="10"/>
        <v>0.09223636726758054</v>
      </c>
      <c r="G80" s="75">
        <f>I71</f>
        <v>0</v>
      </c>
      <c r="H80" s="75">
        <f>C65*G80/100</f>
        <v>0</v>
      </c>
      <c r="I80" s="62">
        <f>0.9*C63</f>
        <v>3600</v>
      </c>
      <c r="J80" s="95">
        <f>C66</f>
        <v>0.05773502691896258</v>
      </c>
      <c r="K80" s="62">
        <f>C64</f>
        <v>80000</v>
      </c>
      <c r="L80" s="95">
        <f>C67</f>
        <v>0.05773502691896258</v>
      </c>
      <c r="M80" s="95">
        <f t="shared" si="8"/>
        <v>0.005802773604080845</v>
      </c>
      <c r="O80" s="123"/>
      <c r="P80" s="1"/>
      <c r="Q80" s="20"/>
      <c r="R80" s="1"/>
      <c r="S80" s="1"/>
      <c r="T80" s="1"/>
      <c r="U80" s="1"/>
      <c r="V80" s="1"/>
      <c r="W80" s="1"/>
      <c r="X80" s="1"/>
      <c r="Y80" s="1"/>
      <c r="Z80" s="1"/>
      <c r="AA80" s="1"/>
      <c r="AB80" s="26"/>
      <c r="AC80" s="1"/>
      <c r="AD80" s="1"/>
      <c r="AE80" s="1"/>
    </row>
    <row r="81" spans="1:31" ht="15">
      <c r="A81" s="1"/>
      <c r="B81" s="157" t="s">
        <v>11</v>
      </c>
      <c r="C81" s="141">
        <f>E81*C$63/(I81+K81)+J$71*K81/(I81+K81)</f>
        <v>78.52805023923446</v>
      </c>
      <c r="D81" s="57">
        <f>SQRT((C63/(I81+K81)*F81)^2+((E81/(I81+K81))*J81)^2+(E81*C63/((I81+K81)*K81)*L81)^2+(K81/(I81+K81)*H81)^2+((H81/(I81+K81))*L81)^2+((G81*K81)/((I81+K81)*K81)*L81)^2)</f>
        <v>0.004556804971081642</v>
      </c>
      <c r="E81" s="126">
        <f t="shared" si="9"/>
        <v>1641.2362500000002</v>
      </c>
      <c r="F81" s="94">
        <f t="shared" si="10"/>
        <v>0.09223636726758054</v>
      </c>
      <c r="G81" s="57">
        <f>J71</f>
        <v>0</v>
      </c>
      <c r="H81" s="57">
        <f>C65*G81/100</f>
        <v>0</v>
      </c>
      <c r="I81" s="63">
        <f>0.9*C63</f>
        <v>3600</v>
      </c>
      <c r="J81" s="94">
        <f>C66</f>
        <v>0.05773502691896258</v>
      </c>
      <c r="K81" s="63">
        <f>C64</f>
        <v>80000</v>
      </c>
      <c r="L81" s="94">
        <f>C67</f>
        <v>0.05773502691896258</v>
      </c>
      <c r="M81" s="94">
        <f t="shared" si="8"/>
        <v>0.005802773604080845</v>
      </c>
      <c r="O81" s="12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59" t="s">
        <v>12</v>
      </c>
      <c r="C82" s="141">
        <f>E82*C$63/(I82+K82)+K$71*K82/(I82+K82)</f>
        <v>78.52805023923446</v>
      </c>
      <c r="D82" s="90">
        <f>SQRT((C63/(I82+K82)*F82)^2+((E82/(I82+K82))*J82)^2+(E82*C63/((I82+K82)*K82)*L82)^2+(K82/(I82+K82)*H82)^2+((H82/(I82+K82))*L82)^2+((G82*K82)/((I82+K82)*K82)*L82)^2)</f>
        <v>0.004556804971081642</v>
      </c>
      <c r="E82" s="128">
        <f t="shared" si="9"/>
        <v>1641.2362500000002</v>
      </c>
      <c r="F82" s="131">
        <f t="shared" si="10"/>
        <v>0.09223636726758054</v>
      </c>
      <c r="G82" s="90">
        <f>K71</f>
        <v>0</v>
      </c>
      <c r="H82" s="90">
        <f>C65*G82/100</f>
        <v>0</v>
      </c>
      <c r="I82" s="80">
        <f>0.9*C63</f>
        <v>3600</v>
      </c>
      <c r="J82" s="131">
        <f>C66</f>
        <v>0.05773502691896258</v>
      </c>
      <c r="K82" s="80">
        <f>C64</f>
        <v>80000</v>
      </c>
      <c r="L82" s="131">
        <f>C67</f>
        <v>0.05773502691896258</v>
      </c>
      <c r="M82" s="131">
        <f t="shared" si="8"/>
        <v>0.005802773604080845</v>
      </c>
      <c r="O82" s="123"/>
      <c r="P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5"/>
      <c r="C83" s="6"/>
      <c r="D83" s="22"/>
      <c r="E83" s="8"/>
      <c r="F83" s="5"/>
      <c r="G83" s="8"/>
      <c r="H83" s="9"/>
      <c r="I83" s="8"/>
      <c r="J83" s="5"/>
      <c r="K83" s="8"/>
      <c r="L83" s="5"/>
      <c r="M83" s="23"/>
      <c r="O83" s="5"/>
      <c r="P83" s="1"/>
      <c r="R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5"/>
      <c r="C84" s="6"/>
      <c r="D84" s="22"/>
      <c r="E84" s="8"/>
      <c r="F84" s="5"/>
      <c r="G84" s="8"/>
      <c r="H84" s="9"/>
      <c r="I84" s="8"/>
      <c r="J84" s="5"/>
      <c r="K84" s="8"/>
      <c r="L84" s="5"/>
      <c r="M84" s="23"/>
      <c r="O84" s="28"/>
      <c r="P84" s="1"/>
      <c r="Q84" s="2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5"/>
      <c r="C85" s="6"/>
      <c r="D85" s="22"/>
      <c r="E85" s="8"/>
      <c r="F85" s="5"/>
      <c r="G85" s="8"/>
      <c r="H85" s="9"/>
      <c r="I85" s="8"/>
      <c r="J85" s="5"/>
      <c r="K85" s="8"/>
      <c r="L85" s="5"/>
      <c r="M85" s="23"/>
      <c r="O85" s="5"/>
      <c r="P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 customHeight="1">
      <c r="A86" s="1"/>
      <c r="B86" s="5"/>
      <c r="C86" s="6"/>
      <c r="D86" s="22"/>
      <c r="E86" s="8"/>
      <c r="F86" s="5"/>
      <c r="G86" s="8"/>
      <c r="H86" s="9"/>
      <c r="I86" s="8"/>
      <c r="J86" s="5"/>
      <c r="K86" s="8"/>
      <c r="L86" s="5"/>
      <c r="M86" s="23"/>
      <c r="O86" s="28"/>
      <c r="P86" s="1"/>
      <c r="Q86" s="20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5"/>
      <c r="C87" s="6"/>
      <c r="D87" s="22"/>
      <c r="E87" s="8"/>
      <c r="F87" s="5"/>
      <c r="G87" s="8"/>
      <c r="H87" s="9"/>
      <c r="I87" s="8"/>
      <c r="J87" s="5"/>
      <c r="K87" s="8"/>
      <c r="L87" s="5"/>
      <c r="M87" s="23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8.75">
      <c r="A88" s="1"/>
      <c r="B88" s="17" t="s">
        <v>119</v>
      </c>
      <c r="C88" s="19"/>
      <c r="D88" s="19"/>
      <c r="P88" s="1"/>
      <c r="AC88" s="1"/>
      <c r="AD88" s="1"/>
      <c r="AE88" s="1"/>
    </row>
    <row r="89" spans="1:31" ht="15">
      <c r="A89" s="1"/>
      <c r="B89" s="9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P89" s="1"/>
      <c r="AC89" s="1"/>
      <c r="AD89" s="1"/>
      <c r="AE89" s="1"/>
    </row>
    <row r="90" spans="1:31" ht="15">
      <c r="A90" s="1"/>
      <c r="E90" s="99"/>
      <c r="F90" s="99"/>
      <c r="G90" s="1"/>
      <c r="H90" s="1"/>
      <c r="I90" s="1"/>
      <c r="J90" s="1"/>
      <c r="K90" s="1"/>
      <c r="L90" s="1"/>
      <c r="M90" s="1"/>
      <c r="P90" s="1"/>
      <c r="AC90" s="1"/>
      <c r="AD90" s="1"/>
      <c r="AE90" s="1"/>
    </row>
    <row r="91" spans="1:31" ht="15">
      <c r="A91" s="1"/>
      <c r="B91" s="96" t="s">
        <v>16</v>
      </c>
      <c r="C91" s="144">
        <v>80000</v>
      </c>
      <c r="D91" s="2" t="s">
        <v>152</v>
      </c>
      <c r="E91" s="2"/>
      <c r="F91" s="2"/>
      <c r="G91" s="1"/>
      <c r="H91" s="1"/>
      <c r="I91" s="1"/>
      <c r="J91" s="1"/>
      <c r="K91" s="1"/>
      <c r="L91" s="1"/>
      <c r="M91" s="1"/>
      <c r="P91" s="1"/>
      <c r="AC91" s="1"/>
      <c r="AD91" s="1"/>
      <c r="AE91" s="1"/>
    </row>
    <row r="92" spans="1:31" ht="15">
      <c r="A92" s="1"/>
      <c r="B92" s="96" t="s">
        <v>17</v>
      </c>
      <c r="C92" s="144">
        <v>500</v>
      </c>
      <c r="D92" s="2" t="s">
        <v>146</v>
      </c>
      <c r="E92" s="68"/>
      <c r="F92" s="2"/>
      <c r="G92" s="1"/>
      <c r="H92" s="1"/>
      <c r="I92" s="1"/>
      <c r="J92" s="1"/>
      <c r="K92" s="1"/>
      <c r="L92" s="1"/>
      <c r="M92" s="1"/>
      <c r="P92" s="1"/>
      <c r="AC92" s="1"/>
      <c r="AD92" s="1"/>
      <c r="AE92" s="1"/>
    </row>
    <row r="93" spans="1:31" ht="15">
      <c r="A93" s="1"/>
      <c r="B93" s="54" t="s">
        <v>106</v>
      </c>
      <c r="C93" s="144">
        <v>15</v>
      </c>
      <c r="D93" s="50" t="s">
        <v>129</v>
      </c>
      <c r="E93" s="2"/>
      <c r="F93" s="2"/>
      <c r="G93" s="1"/>
      <c r="H93" s="1"/>
      <c r="I93" s="1"/>
      <c r="J93" s="1"/>
      <c r="K93" s="1"/>
      <c r="L93" s="1"/>
      <c r="M93" s="1"/>
      <c r="O93" s="5"/>
      <c r="P93" s="1"/>
      <c r="AC93" s="1"/>
      <c r="AD93" s="1"/>
      <c r="AE93" s="1"/>
    </row>
    <row r="94" spans="1:31" ht="15">
      <c r="A94" s="1"/>
      <c r="B94" s="96" t="s">
        <v>112</v>
      </c>
      <c r="C94" s="176">
        <f>0.1/SQRT(3)</f>
        <v>0.05773502691896258</v>
      </c>
      <c r="D94" s="50" t="s">
        <v>116</v>
      </c>
      <c r="E94" s="2"/>
      <c r="F94" s="2"/>
      <c r="G94" s="1"/>
      <c r="H94" s="1"/>
      <c r="I94" s="1"/>
      <c r="J94" s="1"/>
      <c r="K94" s="1"/>
      <c r="L94" s="1"/>
      <c r="M94" s="1"/>
      <c r="O94" s="28"/>
      <c r="P94" s="1"/>
      <c r="AC94" s="1"/>
      <c r="AD94" s="1"/>
      <c r="AE94" s="1"/>
    </row>
    <row r="95" spans="1:32" ht="15">
      <c r="A95" s="1"/>
      <c r="B95" s="98" t="s">
        <v>153</v>
      </c>
      <c r="C95" s="176">
        <f>0.1/SQRT(3)</f>
        <v>0.05773502691896258</v>
      </c>
      <c r="D95" s="50" t="s">
        <v>116</v>
      </c>
      <c r="E95" s="2"/>
      <c r="F95" s="2"/>
      <c r="G95" s="1"/>
      <c r="H95" s="1"/>
      <c r="I95" s="1"/>
      <c r="J95" s="1"/>
      <c r="K95" s="1"/>
      <c r="L95" s="1"/>
      <c r="M95" s="1"/>
      <c r="O95" s="5"/>
      <c r="P95" s="1"/>
      <c r="AC95" s="1"/>
      <c r="AD95" s="1"/>
      <c r="AE95" s="1"/>
      <c r="AF95" s="1"/>
    </row>
    <row r="96" spans="1:33" ht="15">
      <c r="A96" s="1"/>
      <c r="B96" s="13" t="s">
        <v>3</v>
      </c>
      <c r="C96" s="71" t="s">
        <v>4</v>
      </c>
      <c r="D96" s="71" t="s">
        <v>5</v>
      </c>
      <c r="E96" s="71" t="s">
        <v>6</v>
      </c>
      <c r="F96" s="71" t="s">
        <v>7</v>
      </c>
      <c r="G96" s="71" t="s">
        <v>8</v>
      </c>
      <c r="H96" s="71" t="s">
        <v>9</v>
      </c>
      <c r="I96" s="71" t="s">
        <v>10</v>
      </c>
      <c r="J96" s="71" t="s">
        <v>11</v>
      </c>
      <c r="K96" s="186" t="s">
        <v>12</v>
      </c>
      <c r="L96" s="187"/>
      <c r="M96" s="1"/>
      <c r="P96" s="1"/>
      <c r="AC96" s="1"/>
      <c r="AD96" s="1"/>
      <c r="AE96" s="1"/>
      <c r="AF96" s="116"/>
      <c r="AG96" s="83"/>
    </row>
    <row r="97" spans="1:34" ht="15">
      <c r="A97" s="1"/>
      <c r="B97" s="73" t="s">
        <v>13</v>
      </c>
      <c r="C97" s="152">
        <v>0.15</v>
      </c>
      <c r="D97" s="152">
        <v>0</v>
      </c>
      <c r="E97" s="152">
        <v>0</v>
      </c>
      <c r="F97" s="152">
        <v>2.5</v>
      </c>
      <c r="G97" s="152">
        <v>0.16</v>
      </c>
      <c r="H97" s="152">
        <v>0</v>
      </c>
      <c r="I97" s="152">
        <v>0</v>
      </c>
      <c r="J97" s="152">
        <v>0</v>
      </c>
      <c r="K97" s="190">
        <v>0</v>
      </c>
      <c r="L97" s="190"/>
      <c r="M97" s="1"/>
      <c r="N97" s="1"/>
      <c r="P97" s="1"/>
      <c r="Q97" s="2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17"/>
      <c r="AG97" s="51"/>
      <c r="AH97" s="1"/>
    </row>
    <row r="98" spans="1:34" ht="15">
      <c r="A98" s="1"/>
      <c r="B98" s="43"/>
      <c r="C98" s="27"/>
      <c r="D98" s="28"/>
      <c r="E98" s="29"/>
      <c r="F98" s="28"/>
      <c r="G98" s="29"/>
      <c r="H98" s="28"/>
      <c r="I98" s="30"/>
      <c r="J98" s="28"/>
      <c r="K98" s="30"/>
      <c r="L98" s="31"/>
      <c r="M98" s="1"/>
      <c r="N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"/>
      <c r="AF98" s="118"/>
      <c r="AG98" s="51"/>
      <c r="AH98" s="1"/>
    </row>
    <row r="99" spans="1:33" ht="15">
      <c r="A99" s="1"/>
      <c r="B99" s="42" t="s">
        <v>32</v>
      </c>
      <c r="C99" s="89" t="s">
        <v>58</v>
      </c>
      <c r="D99" s="33" t="s">
        <v>137</v>
      </c>
      <c r="E99" s="33" t="s">
        <v>44</v>
      </c>
      <c r="F99" s="33" t="s">
        <v>45</v>
      </c>
      <c r="G99" s="33" t="s">
        <v>46</v>
      </c>
      <c r="H99" s="33" t="s">
        <v>47</v>
      </c>
      <c r="I99" s="33" t="s">
        <v>59</v>
      </c>
      <c r="J99" s="33" t="s">
        <v>60</v>
      </c>
      <c r="K99" s="33" t="s">
        <v>61</v>
      </c>
      <c r="L99" s="33" t="s">
        <v>62</v>
      </c>
      <c r="M99" s="34" t="s">
        <v>87</v>
      </c>
      <c r="Q99" s="1"/>
      <c r="AD99" s="5"/>
      <c r="AE99" s="2"/>
      <c r="AF99" s="10"/>
      <c r="AG99" s="83"/>
    </row>
    <row r="100" spans="2:33" ht="15">
      <c r="B100" s="13" t="s">
        <v>4</v>
      </c>
      <c r="C100" s="139">
        <f>E100*C$92/(I100+K100)+C$97*K100/(I100+K100)</f>
        <v>10.349510565568677</v>
      </c>
      <c r="D100" s="169">
        <f>SQRT((C92/(I100+K100)*F100)^2+(E100/(I100+K100)*J100)^2+((E100*C92)/((I100+K100)*K100)*L100)^2+(K100/(I100+K100)*H100)^2+(G100/(I100+K100)*L100)^2+((G100*K100)/((I100+K100)*K100)*L100)^2)</f>
        <v>0.012984219173681373</v>
      </c>
      <c r="E100" s="126">
        <f>C18</f>
        <v>1641.2362500000002</v>
      </c>
      <c r="F100" s="94">
        <f>D18</f>
        <v>0.093146644849506</v>
      </c>
      <c r="G100" s="57">
        <f>C97</f>
        <v>0.15</v>
      </c>
      <c r="H100" s="57">
        <f>(C93*G100/100)/SQRT(3)</f>
        <v>0.01299038105676658</v>
      </c>
      <c r="I100" s="63">
        <f>0.9*C92</f>
        <v>450</v>
      </c>
      <c r="J100" s="94">
        <f>C94</f>
        <v>0.05773502691896258</v>
      </c>
      <c r="K100" s="63">
        <f>C91</f>
        <v>80000</v>
      </c>
      <c r="L100" s="94">
        <f>C95</f>
        <v>0.05773502691896258</v>
      </c>
      <c r="M100" s="78">
        <f aca="true" t="shared" si="11" ref="M100:M108">D100/C100*100</f>
        <v>0.1254573256524612</v>
      </c>
      <c r="O100" s="129"/>
      <c r="Q100" s="1"/>
      <c r="AD100" s="1"/>
      <c r="AE100" s="2"/>
      <c r="AF100" s="118"/>
      <c r="AG100" s="83"/>
    </row>
    <row r="101" spans="1:33" ht="15">
      <c r="A101" s="1"/>
      <c r="B101" s="37" t="s">
        <v>5</v>
      </c>
      <c r="C101" s="139">
        <f>E101*C$92/(I101+K101)+D$97*K101/(I101+K101)</f>
        <v>10.200349596022376</v>
      </c>
      <c r="D101" s="170">
        <f>SQRT((C92/(I101+K101)*F101)^2+(E101/(I101+K101)*J101)^2+((E101*C92)/((I101+K101)*K101)*L101)^2+(K101/(I101+K101)*H101)^2+(G101/(I101+K101)*L101)^2+((G101*K101)/((I101+K101)*K101)*L101)^2)</f>
        <v>0.001309949616155809</v>
      </c>
      <c r="E101" s="127">
        <f aca="true" t="shared" si="12" ref="E101:E108">C19</f>
        <v>1641.2362500000002</v>
      </c>
      <c r="F101" s="95">
        <f aca="true" t="shared" si="13" ref="F101:F108">D19</f>
        <v>0.09223636726758054</v>
      </c>
      <c r="G101" s="75">
        <f>D97</f>
        <v>0</v>
      </c>
      <c r="H101" s="75">
        <f>C93*G101/100</f>
        <v>0</v>
      </c>
      <c r="I101" s="62">
        <f>0.9*C92</f>
        <v>450</v>
      </c>
      <c r="J101" s="95">
        <f>C94</f>
        <v>0.05773502691896258</v>
      </c>
      <c r="K101" s="62">
        <f>C91</f>
        <v>80000</v>
      </c>
      <c r="L101" s="95">
        <f>C95</f>
        <v>0.05773502691896258</v>
      </c>
      <c r="M101" s="95">
        <f t="shared" si="11"/>
        <v>0.012842203140435732</v>
      </c>
      <c r="O101" s="129"/>
      <c r="Q101" s="1"/>
      <c r="AD101" s="1"/>
      <c r="AE101" s="2"/>
      <c r="AF101" s="10"/>
      <c r="AG101" s="83"/>
    </row>
    <row r="102" spans="1:33" ht="15">
      <c r="A102" s="1"/>
      <c r="B102" s="13" t="s">
        <v>6</v>
      </c>
      <c r="C102" s="139">
        <f>E102*C$92/(I102+K102)+E$97*K102/(I102+K102)</f>
        <v>10.200349596022376</v>
      </c>
      <c r="D102" s="169">
        <f>SQRT((C92/(I102+K102)*F102)^2+(E102/(I102+K102)*J102)^2+((E102*C92)/((I102+K102)*K102)*L102)^2+(K102/(I102+K102)*H102)^2+(G102/(I102+K102)*L102)^2+((G102*K102)/((I102+K102)*K102)*L102)^2)</f>
        <v>0.001309949616155809</v>
      </c>
      <c r="E102" s="126">
        <f t="shared" si="12"/>
        <v>1641.2362500000002</v>
      </c>
      <c r="F102" s="94">
        <f t="shared" si="13"/>
        <v>0.09223636726758054</v>
      </c>
      <c r="G102" s="57">
        <f>E97</f>
        <v>0</v>
      </c>
      <c r="H102" s="57">
        <f>C93*G102/100</f>
        <v>0</v>
      </c>
      <c r="I102" s="63">
        <f>0.9*C92</f>
        <v>450</v>
      </c>
      <c r="J102" s="94">
        <f>C94</f>
        <v>0.05773502691896258</v>
      </c>
      <c r="K102" s="63">
        <f>C91</f>
        <v>80000</v>
      </c>
      <c r="L102" s="94">
        <f>C95</f>
        <v>0.05773502691896258</v>
      </c>
      <c r="M102" s="94">
        <f t="shared" si="11"/>
        <v>0.012842203140435732</v>
      </c>
      <c r="O102" s="129"/>
      <c r="Q102" s="1"/>
      <c r="AD102" s="1"/>
      <c r="AE102" s="2"/>
      <c r="AF102" s="118"/>
      <c r="AG102" s="83"/>
    </row>
    <row r="103" spans="2:33" ht="15">
      <c r="B103" s="37" t="s">
        <v>7</v>
      </c>
      <c r="C103" s="139">
        <f>E103*C$92/(I103+K103)+F$97*K103/(I103+K103)</f>
        <v>104.48112181479182</v>
      </c>
      <c r="D103" s="170">
        <f>SQRT((C92/(I103+K103)*F103)^2+(E103/(I103+K103)*J103)^2+((E103*C92)/((I103+K103)*K103)*L103)^2+(K103/(I103+K103)*H103)^2+(G103/(I103+K103)*L103)^2+((G103*K103)/((I103+K103)*K103)*L103)^2)</f>
        <v>0.21566817406125458</v>
      </c>
      <c r="E103" s="127">
        <f t="shared" si="12"/>
        <v>16411.012500000004</v>
      </c>
      <c r="F103" s="95">
        <f t="shared" si="13"/>
        <v>0.7542866992543353</v>
      </c>
      <c r="G103" s="75">
        <f>F97</f>
        <v>2.5</v>
      </c>
      <c r="H103" s="75">
        <f>(C93*G103/100)/SQRT(3)</f>
        <v>0.21650635094610968</v>
      </c>
      <c r="I103" s="62">
        <f>0.9*C92</f>
        <v>450</v>
      </c>
      <c r="J103" s="95">
        <f>C94</f>
        <v>0.05773502691896258</v>
      </c>
      <c r="K103" s="62">
        <f>C91</f>
        <v>80000</v>
      </c>
      <c r="L103" s="95">
        <f>C95</f>
        <v>0.05773502691896258</v>
      </c>
      <c r="M103" s="95">
        <f t="shared" si="11"/>
        <v>0.20641831779291017</v>
      </c>
      <c r="N103" s="1"/>
      <c r="O103" s="129"/>
      <c r="Q103" s="1"/>
      <c r="AD103" s="1"/>
      <c r="AE103" s="2"/>
      <c r="AF103" s="10"/>
      <c r="AG103" s="83"/>
    </row>
    <row r="104" spans="1:33" ht="15">
      <c r="A104" s="1"/>
      <c r="B104" s="13" t="s">
        <v>8</v>
      </c>
      <c r="C104" s="139">
        <f>E104*C$92/(I104+K104)+G$97*K104/(I104+K104)</f>
        <v>10.359454630205098</v>
      </c>
      <c r="D104" s="169">
        <f>SQRT((C92/(I104+K104)*F104)^2+(E104/(I104+K104)*J104)^2+((E104*C92)/((I104+K104)*K104)*L104)^2+(K104/(I104+K104)*H104)^2+(G104/(I104+K104)*L104)^2+((G104*K104)/((I104+K104)*K104)*L104)^2)</f>
        <v>0.013841295951679773</v>
      </c>
      <c r="E104" s="126">
        <f t="shared" si="12"/>
        <v>1641.2362500000002</v>
      </c>
      <c r="F104" s="94">
        <f t="shared" si="13"/>
        <v>0.09327136455911858</v>
      </c>
      <c r="G104" s="57">
        <f>G97</f>
        <v>0.16</v>
      </c>
      <c r="H104" s="57">
        <f>(C93*G104/100)/SQRT(3)</f>
        <v>0.013856406460551019</v>
      </c>
      <c r="I104" s="63">
        <f>0.9*C92</f>
        <v>450</v>
      </c>
      <c r="J104" s="94">
        <f>C94</f>
        <v>0.05773502691896258</v>
      </c>
      <c r="K104" s="63">
        <f>C91</f>
        <v>80000</v>
      </c>
      <c r="L104" s="94">
        <f>C95</f>
        <v>0.05773502691896258</v>
      </c>
      <c r="M104" s="94">
        <f t="shared" si="11"/>
        <v>0.13361027627190583</v>
      </c>
      <c r="N104" s="1"/>
      <c r="O104" s="129"/>
      <c r="Q104" s="1"/>
      <c r="AD104" s="1"/>
      <c r="AE104" s="2"/>
      <c r="AF104" s="118"/>
      <c r="AG104" s="83"/>
    </row>
    <row r="105" spans="1:33" ht="15">
      <c r="A105" s="1"/>
      <c r="B105" s="37" t="s">
        <v>9</v>
      </c>
      <c r="C105" s="139">
        <f>E105*C$92/(I105+K105)+H$97*K105/(I105+K105)</f>
        <v>10.200349596022376</v>
      </c>
      <c r="D105" s="170">
        <f>SQRT((C92/(I105+K105)*F105)^2+(E105/(I105+K105)*J105)^2+((E105*C92)/((I105+K105)*K105)*L105)^2+(K105/(I105+K105)*H105)^2+(G105/(I105+K105)*L105)^2+((G105*K105)/((I105+K105)*K105)*L105)^2)</f>
        <v>0.001309949616155809</v>
      </c>
      <c r="E105" s="127">
        <f t="shared" si="12"/>
        <v>1641.2362500000002</v>
      </c>
      <c r="F105" s="95">
        <f t="shared" si="13"/>
        <v>0.09223636726758054</v>
      </c>
      <c r="G105" s="75">
        <f>H97</f>
        <v>0</v>
      </c>
      <c r="H105" s="75">
        <f>C93*G105/100</f>
        <v>0</v>
      </c>
      <c r="I105" s="62">
        <f>0.9*C92</f>
        <v>450</v>
      </c>
      <c r="J105" s="95">
        <f>C94</f>
        <v>0.05773502691896258</v>
      </c>
      <c r="K105" s="62">
        <f>C91</f>
        <v>80000</v>
      </c>
      <c r="L105" s="95">
        <f>C95</f>
        <v>0.05773502691896258</v>
      </c>
      <c r="M105" s="95">
        <f t="shared" si="11"/>
        <v>0.012842203140435732</v>
      </c>
      <c r="N105" s="1"/>
      <c r="O105" s="129"/>
      <c r="Q105" s="1"/>
      <c r="AD105" s="1"/>
      <c r="AE105" s="2"/>
      <c r="AF105" s="10"/>
      <c r="AG105" s="83"/>
    </row>
    <row r="106" spans="1:33" ht="15">
      <c r="A106" s="1"/>
      <c r="B106" s="13" t="s">
        <v>10</v>
      </c>
      <c r="C106" s="139">
        <f>E106*C$92/(I106+K106)+I$97*K106/(I106+K106)</f>
        <v>10.200349596022376</v>
      </c>
      <c r="D106" s="169">
        <f>SQRT((C92/(I106+K106)*F106)^2+(E106/(I106+K106)*J106)^2+((E106*C92)/((I106+K106)*K106)*L106)^2+(K106/(I106+K106)*H106)^2+(G106/(I106+K106)*L106)^2+((G106*K106)/((I106+K106)*K106)*L106)^2)</f>
        <v>0.001309949616155809</v>
      </c>
      <c r="E106" s="126">
        <f t="shared" si="12"/>
        <v>1641.2362500000002</v>
      </c>
      <c r="F106" s="94">
        <f t="shared" si="13"/>
        <v>0.09223636726758054</v>
      </c>
      <c r="G106" s="57">
        <f>I97</f>
        <v>0</v>
      </c>
      <c r="H106" s="57">
        <f>C93*G106/100</f>
        <v>0</v>
      </c>
      <c r="I106" s="63">
        <f>0.9*C92</f>
        <v>450</v>
      </c>
      <c r="J106" s="94">
        <f>C94</f>
        <v>0.05773502691896258</v>
      </c>
      <c r="K106" s="63">
        <f>C91</f>
        <v>80000</v>
      </c>
      <c r="L106" s="94">
        <f>C95</f>
        <v>0.05773502691896258</v>
      </c>
      <c r="M106" s="94">
        <f t="shared" si="11"/>
        <v>0.012842203140435732</v>
      </c>
      <c r="N106" s="1"/>
      <c r="O106" s="129"/>
      <c r="Q106" s="1"/>
      <c r="AD106" s="1"/>
      <c r="AE106" s="2"/>
      <c r="AF106" s="118"/>
      <c r="AG106" s="83"/>
    </row>
    <row r="107" spans="1:33" ht="15">
      <c r="A107" s="1"/>
      <c r="B107" s="37" t="s">
        <v>11</v>
      </c>
      <c r="C107" s="139">
        <f>E107*C$92/(I107+K107)+J$97*K107/(I107+K107)</f>
        <v>10.200349596022376</v>
      </c>
      <c r="D107" s="170">
        <f>SQRT((C92/(I107+K107)*F107)^2+(E107/(I107+K107)*J107)^2+((E107*C92)/((I107+K107)*K107)*L107)^2+(K107/(I107+K107)*H107)^2+(G107/(I107+K107)*L107)^2+((G107*K107)/((I107+K107)*K107)*L107)^2)</f>
        <v>0.001309949616155809</v>
      </c>
      <c r="E107" s="127">
        <f t="shared" si="12"/>
        <v>1641.2362500000002</v>
      </c>
      <c r="F107" s="95">
        <f t="shared" si="13"/>
        <v>0.09223636726758054</v>
      </c>
      <c r="G107" s="75">
        <f>J97</f>
        <v>0</v>
      </c>
      <c r="H107" s="75">
        <f>C93*G107/100</f>
        <v>0</v>
      </c>
      <c r="I107" s="62">
        <f>0.9*C92</f>
        <v>450</v>
      </c>
      <c r="J107" s="95">
        <f>C94</f>
        <v>0.05773502691896258</v>
      </c>
      <c r="K107" s="62">
        <f>C91</f>
        <v>80000</v>
      </c>
      <c r="L107" s="95">
        <f>C95</f>
        <v>0.05773502691896258</v>
      </c>
      <c r="M107" s="95">
        <f t="shared" si="11"/>
        <v>0.012842203140435732</v>
      </c>
      <c r="O107" s="129"/>
      <c r="Q107" s="1"/>
      <c r="AD107" s="1"/>
      <c r="AE107" s="2"/>
      <c r="AF107" s="10"/>
      <c r="AG107" s="83"/>
    </row>
    <row r="108" spans="1:33" ht="15">
      <c r="A108" s="1"/>
      <c r="B108" s="13" t="s">
        <v>12</v>
      </c>
      <c r="C108" s="139">
        <f>E108*C$92/(I108+K108)+K$97*K108/(I108+K108)</f>
        <v>10.200349596022376</v>
      </c>
      <c r="D108" s="169">
        <f>SQRT((C92/(I108+K108)*F108)^2+(E108/(I108+K108)*J108)^2+((E108*C92)/((I108+K108)*K108)*L108)^2+(K108/(I108+K108)*H108)^2+(G108/(I108+K108)*L108)^2+((G108*K108)/((I108+K108)*K108)*L108)^2)</f>
        <v>0.001309949616155809</v>
      </c>
      <c r="E108" s="126">
        <f t="shared" si="12"/>
        <v>1641.2362500000002</v>
      </c>
      <c r="F108" s="94">
        <f t="shared" si="13"/>
        <v>0.09223636726758054</v>
      </c>
      <c r="G108" s="57">
        <f>K97</f>
        <v>0</v>
      </c>
      <c r="H108" s="57">
        <f>0.15*G108</f>
        <v>0</v>
      </c>
      <c r="I108" s="63">
        <f>0.9*C92</f>
        <v>450</v>
      </c>
      <c r="J108" s="94">
        <f>C94</f>
        <v>0.05773502691896258</v>
      </c>
      <c r="K108" s="63">
        <f>C91</f>
        <v>80000</v>
      </c>
      <c r="L108" s="94">
        <f>C95</f>
        <v>0.05773502691896258</v>
      </c>
      <c r="M108" s="94">
        <f t="shared" si="11"/>
        <v>0.012842203140435732</v>
      </c>
      <c r="N108" s="1"/>
      <c r="O108" s="129"/>
      <c r="Q108" s="1"/>
      <c r="AD108" s="1"/>
      <c r="AE108" s="2"/>
      <c r="AF108" s="118"/>
      <c r="AG108" s="83"/>
    </row>
    <row r="109" spans="1:33" ht="15">
      <c r="A109" s="1"/>
      <c r="B109" s="2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AD109" s="1"/>
      <c r="AE109" s="2"/>
      <c r="AF109" s="10"/>
      <c r="AG109" s="83"/>
    </row>
    <row r="110" spans="1:34" ht="15">
      <c r="A110" s="1"/>
      <c r="B110" s="2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P110" s="1"/>
      <c r="Q110" s="1"/>
      <c r="AD110" s="1"/>
      <c r="AE110" s="2"/>
      <c r="AF110" s="118"/>
      <c r="AG110" s="51"/>
      <c r="AH110" s="1"/>
    </row>
    <row r="111" spans="1:33" ht="15">
      <c r="A111" s="1"/>
      <c r="B111" s="2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Q111" s="1"/>
      <c r="AD111" s="1"/>
      <c r="AE111" s="2"/>
      <c r="AF111" s="10"/>
      <c r="AG111" s="83"/>
    </row>
    <row r="112" spans="1:33" ht="15">
      <c r="A112" s="1"/>
      <c r="B112" s="2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Q112" s="1"/>
      <c r="AD112" s="1"/>
      <c r="AE112" s="2"/>
      <c r="AF112" s="118"/>
      <c r="AG112" s="83"/>
    </row>
    <row r="113" spans="1:31" ht="15">
      <c r="A113" s="1"/>
      <c r="B113" s="2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Q113" s="1"/>
      <c r="AD113" s="1"/>
      <c r="AE113" s="2"/>
    </row>
    <row r="114" spans="1:31" ht="18.75">
      <c r="A114" s="1"/>
      <c r="B114" s="19" t="s">
        <v>23</v>
      </c>
      <c r="C114" s="19"/>
      <c r="D114" s="19"/>
      <c r="Q114" s="1"/>
      <c r="AD114" s="1"/>
      <c r="AE114" s="2"/>
    </row>
    <row r="115" spans="2:31" ht="15">
      <c r="B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Q115" s="1"/>
      <c r="AD115" s="1"/>
      <c r="AE115" s="1"/>
    </row>
    <row r="116" spans="1:31" ht="15">
      <c r="A116" s="1"/>
      <c r="F116" s="1"/>
      <c r="G116" s="1"/>
      <c r="H116" s="1"/>
      <c r="I116" s="1"/>
      <c r="J116" s="1"/>
      <c r="K116" s="1"/>
      <c r="L116" s="1"/>
      <c r="M116" s="1"/>
      <c r="Q116" s="1"/>
      <c r="AD116" s="1"/>
      <c r="AE116" s="1"/>
    </row>
    <row r="117" spans="1:31" ht="15">
      <c r="A117" s="1"/>
      <c r="B117" s="74" t="s">
        <v>16</v>
      </c>
      <c r="C117" s="144">
        <v>80000</v>
      </c>
      <c r="D117" s="2" t="s">
        <v>150</v>
      </c>
      <c r="E117" s="120"/>
      <c r="F117" s="1"/>
      <c r="G117" s="1"/>
      <c r="H117" s="1"/>
      <c r="I117" s="1"/>
      <c r="J117" s="1"/>
      <c r="K117" s="1"/>
      <c r="L117" s="1"/>
      <c r="M117" s="1"/>
      <c r="Q117" s="2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53" t="s">
        <v>17</v>
      </c>
      <c r="C118" s="144">
        <v>250</v>
      </c>
      <c r="D118" s="2" t="s">
        <v>146</v>
      </c>
      <c r="E118" s="120"/>
      <c r="F118" s="1"/>
      <c r="G118" s="1"/>
      <c r="H118" s="1"/>
      <c r="I118" s="1"/>
      <c r="J118" s="1"/>
      <c r="K118" s="1"/>
      <c r="L118" s="1"/>
      <c r="M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53" t="s">
        <v>106</v>
      </c>
      <c r="C119" s="144">
        <v>15</v>
      </c>
      <c r="D119" s="50" t="s">
        <v>129</v>
      </c>
      <c r="E119" s="120"/>
      <c r="F119" s="1"/>
      <c r="G119" s="1"/>
      <c r="H119" s="1"/>
      <c r="I119" s="1"/>
      <c r="J119" s="1"/>
      <c r="K119" s="1"/>
      <c r="L119" s="1"/>
      <c r="M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15" t="s">
        <v>114</v>
      </c>
      <c r="C120" s="176">
        <f>0.1/SQRT(3)</f>
        <v>0.05773502691896258</v>
      </c>
      <c r="D120" s="50" t="s">
        <v>116</v>
      </c>
      <c r="E120" s="1"/>
      <c r="F120" s="1"/>
      <c r="G120" s="1"/>
      <c r="H120" s="1"/>
      <c r="I120" s="1"/>
      <c r="J120" s="1"/>
      <c r="K120" s="1"/>
      <c r="L120" s="1"/>
      <c r="M120" s="1"/>
      <c r="P120" s="1"/>
      <c r="Q120" s="2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74" t="s">
        <v>153</v>
      </c>
      <c r="C121" s="176">
        <f>0.1/SQRT(3)</f>
        <v>0.05773502691896258</v>
      </c>
      <c r="D121" s="50" t="s">
        <v>116</v>
      </c>
      <c r="E121" s="1"/>
      <c r="F121" s="1"/>
      <c r="G121" s="1"/>
      <c r="H121" s="1"/>
      <c r="I121" s="1"/>
      <c r="J121" s="1"/>
      <c r="K121" s="1"/>
      <c r="L121" s="1"/>
      <c r="M121" s="1"/>
      <c r="P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3" t="s">
        <v>3</v>
      </c>
      <c r="C122" s="65" t="s">
        <v>4</v>
      </c>
      <c r="D122" s="65" t="s">
        <v>5</v>
      </c>
      <c r="E122" s="65" t="s">
        <v>6</v>
      </c>
      <c r="F122" s="67" t="s">
        <v>7</v>
      </c>
      <c r="G122" s="65" t="s">
        <v>8</v>
      </c>
      <c r="H122" s="65" t="s">
        <v>9</v>
      </c>
      <c r="I122" s="65" t="s">
        <v>10</v>
      </c>
      <c r="J122" s="65" t="s">
        <v>11</v>
      </c>
      <c r="K122" s="186" t="s">
        <v>12</v>
      </c>
      <c r="L122" s="191"/>
      <c r="M122" s="1"/>
      <c r="P122" s="1"/>
      <c r="Q122" s="2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63" t="s">
        <v>13</v>
      </c>
      <c r="C123" s="148">
        <v>0.15</v>
      </c>
      <c r="D123" s="148">
        <v>0</v>
      </c>
      <c r="E123" s="148">
        <v>0</v>
      </c>
      <c r="F123" s="154">
        <v>2.5</v>
      </c>
      <c r="G123" s="148">
        <v>0.16</v>
      </c>
      <c r="H123" s="148">
        <v>0</v>
      </c>
      <c r="I123" s="148">
        <v>0</v>
      </c>
      <c r="J123" s="148">
        <v>0</v>
      </c>
      <c r="K123" s="192">
        <v>0</v>
      </c>
      <c r="L123" s="193"/>
      <c r="M123" s="1"/>
      <c r="P123" s="1"/>
      <c r="Q123" s="2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43"/>
      <c r="C124" s="27"/>
      <c r="D124" s="28"/>
      <c r="E124" s="29"/>
      <c r="F124" s="28"/>
      <c r="G124" s="29"/>
      <c r="H124" s="28"/>
      <c r="I124" s="30"/>
      <c r="J124" s="28"/>
      <c r="K124" s="30"/>
      <c r="L124" s="31"/>
      <c r="M124" s="32"/>
      <c r="P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35" t="s">
        <v>32</v>
      </c>
      <c r="C125" s="89" t="s">
        <v>63</v>
      </c>
      <c r="D125" s="33" t="s">
        <v>138</v>
      </c>
      <c r="E125" s="33" t="s">
        <v>44</v>
      </c>
      <c r="F125" s="33" t="s">
        <v>45</v>
      </c>
      <c r="G125" s="33" t="s">
        <v>46</v>
      </c>
      <c r="H125" s="33" t="s">
        <v>47</v>
      </c>
      <c r="I125" s="33" t="s">
        <v>64</v>
      </c>
      <c r="J125" s="33" t="s">
        <v>65</v>
      </c>
      <c r="K125" s="33" t="s">
        <v>66</v>
      </c>
      <c r="L125" s="33" t="s">
        <v>67</v>
      </c>
      <c r="M125" s="34" t="s">
        <v>86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3" t="s">
        <v>4</v>
      </c>
      <c r="C126" s="139">
        <f>E126*C$118/(I126+K126)+C$123*K126/(I126+K126)</f>
        <v>5.264058117793706</v>
      </c>
      <c r="D126" s="169">
        <f>SQRT((C118/(I126+K126)*F126)^2+(E126/(I126+K126)*J126)^2+((E126*C118)/((I126+K126)*K126)*L126)^2+(K126/(I126+K126)*H126)^2+(G126/(I126+K126)*L126)^2+((G126*K126)/((I126+K126)*K126)*L126)^2)</f>
        <v>0.01301092337113896</v>
      </c>
      <c r="E126" s="126">
        <f>C18</f>
        <v>1641.2362500000002</v>
      </c>
      <c r="F126" s="94">
        <f>D18</f>
        <v>0.093146644849506</v>
      </c>
      <c r="G126" s="57">
        <f>C123</f>
        <v>0.15</v>
      </c>
      <c r="H126" s="58">
        <f>(C119*G126/100)/SQRT(3)</f>
        <v>0.01299038105676658</v>
      </c>
      <c r="I126" s="63">
        <f>0.9*C118</f>
        <v>225</v>
      </c>
      <c r="J126" s="94">
        <f>C120</f>
        <v>0.05773502691896258</v>
      </c>
      <c r="K126" s="63">
        <f>C117</f>
        <v>80000</v>
      </c>
      <c r="L126" s="94">
        <f>C121</f>
        <v>0.05773502691896258</v>
      </c>
      <c r="M126" s="78">
        <f aca="true" t="shared" si="14" ref="M126:M134">D126/C126*100</f>
        <v>0.24716526831569546</v>
      </c>
      <c r="O126" s="123"/>
      <c r="P126" s="1"/>
      <c r="AC126" s="1"/>
      <c r="AD126" s="1"/>
      <c r="AE126" s="1"/>
    </row>
    <row r="127" spans="1:31" ht="15">
      <c r="A127" s="1"/>
      <c r="B127" s="37" t="s">
        <v>5</v>
      </c>
      <c r="C127" s="139">
        <f>E127*C$118/(I127+K127)+D$123*K127/(I127+K127)</f>
        <v>5.1144788095980065</v>
      </c>
      <c r="D127" s="170">
        <f>SQRT((C118/(I127+K127)*F127)^2+(E127/(I127+K127)*J127)^2+((E127*C118)/((I127+K127)*K127)*L127)^2+(K127/(I127+K127)*H127)^2+(G127/(I127+K127)*L127)^2+((G127*K127)/((I127+K127)*K127)*L127)^2)</f>
        <v>0.0012156140117645534</v>
      </c>
      <c r="E127" s="127">
        <f aca="true" t="shared" si="15" ref="E127:E134">C19</f>
        <v>1641.2362500000002</v>
      </c>
      <c r="F127" s="95">
        <f aca="true" t="shared" si="16" ref="F127:F134">D19</f>
        <v>0.09223636726758054</v>
      </c>
      <c r="G127" s="75">
        <f>D123</f>
        <v>0</v>
      </c>
      <c r="H127" s="60">
        <f>C119*G127/100</f>
        <v>0</v>
      </c>
      <c r="I127" s="62">
        <f>0.9*C118</f>
        <v>225</v>
      </c>
      <c r="J127" s="95">
        <f>C120</f>
        <v>0.05773502691896258</v>
      </c>
      <c r="K127" s="62">
        <f>C117</f>
        <v>80000</v>
      </c>
      <c r="L127" s="95">
        <f>C121</f>
        <v>0.05773502691896258</v>
      </c>
      <c r="M127" s="95">
        <f t="shared" si="14"/>
        <v>0.023768091667195693</v>
      </c>
      <c r="N127" s="1"/>
      <c r="O127" s="123"/>
      <c r="P127" s="1"/>
      <c r="AC127" s="1"/>
      <c r="AD127" s="1"/>
      <c r="AE127" s="1"/>
    </row>
    <row r="128" spans="2:31" ht="15">
      <c r="B128" s="13" t="s">
        <v>6</v>
      </c>
      <c r="C128" s="139">
        <f>E128*C$118/(I128+K128)+E$123*K128/(I128+K128)</f>
        <v>5.1144788095980065</v>
      </c>
      <c r="D128" s="169">
        <f>SQRT((C118/(I128+K128)*F128)^2+(E128/(I128+K128)*J128)^2+((E128*C118)/((I128+K128)*K128)*L128)^2+(K128/(I128+K128)*H128)^2+(G128/(I128+K128)*L128)^2+((G128*K128)/((I128+K128)*K128)*L128)^2)</f>
        <v>0.0012156140117645534</v>
      </c>
      <c r="E128" s="126">
        <f t="shared" si="15"/>
        <v>1641.2362500000002</v>
      </c>
      <c r="F128" s="94">
        <f t="shared" si="16"/>
        <v>0.09223636726758054</v>
      </c>
      <c r="G128" s="57">
        <f>E123</f>
        <v>0</v>
      </c>
      <c r="H128" s="58">
        <f>C119*G128/100</f>
        <v>0</v>
      </c>
      <c r="I128" s="63">
        <f>0.9*C118</f>
        <v>225</v>
      </c>
      <c r="J128" s="94">
        <f>C120</f>
        <v>0.05773502691896258</v>
      </c>
      <c r="K128" s="63">
        <f>C117</f>
        <v>80000</v>
      </c>
      <c r="L128" s="94">
        <f>C121</f>
        <v>0.05773502691896258</v>
      </c>
      <c r="M128" s="94">
        <f t="shared" si="14"/>
        <v>0.023768091667195693</v>
      </c>
      <c r="N128" s="1"/>
      <c r="O128" s="123"/>
      <c r="P128" s="1"/>
      <c r="AC128" s="1"/>
      <c r="AD128" s="1"/>
      <c r="AE128" s="1"/>
    </row>
    <row r="129" spans="1:31" ht="15">
      <c r="A129" s="1"/>
      <c r="B129" s="37" t="s">
        <v>7</v>
      </c>
      <c r="C129" s="139">
        <f>E129*C$118/(I129+K129)+F$123*K129/(I129+K129)</f>
        <v>53.63356964786539</v>
      </c>
      <c r="D129" s="170">
        <f>SQRT((C118/(I129+K129)*F129)^2+(E129/(I129+K129)*J129)^2+((E129*C118)/((I129+K129)*K129)*L129)^2+(K129/(I129+K129)*H129)^2+(G129/(I129+K129)*L129)^2+((G129*K129)/((I129+K129)*K129)*L129)^2)</f>
        <v>0.21623470705067568</v>
      </c>
      <c r="E129" s="127">
        <f t="shared" si="15"/>
        <v>16411.012500000004</v>
      </c>
      <c r="F129" s="95">
        <f t="shared" si="16"/>
        <v>0.7542866992543353</v>
      </c>
      <c r="G129" s="75">
        <f>F123</f>
        <v>2.5</v>
      </c>
      <c r="H129" s="60">
        <f>(C119*G129/100)/SQRT(3)</f>
        <v>0.21650635094610968</v>
      </c>
      <c r="I129" s="62">
        <f>0.9*C118</f>
        <v>225</v>
      </c>
      <c r="J129" s="95">
        <f>C120</f>
        <v>0.05773502691896258</v>
      </c>
      <c r="K129" s="62">
        <f>C117</f>
        <v>80000</v>
      </c>
      <c r="L129" s="95">
        <f>C121</f>
        <v>0.05773502691896258</v>
      </c>
      <c r="M129" s="95">
        <f t="shared" si="14"/>
        <v>0.4031704555008708</v>
      </c>
      <c r="N129" s="1"/>
      <c r="O129" s="123"/>
      <c r="P129" s="1"/>
      <c r="AC129" s="1"/>
      <c r="AD129" s="1"/>
      <c r="AE129" s="1"/>
    </row>
    <row r="130" spans="1:31" ht="15">
      <c r="A130" s="1"/>
      <c r="B130" s="13" t="s">
        <v>8</v>
      </c>
      <c r="C130" s="139">
        <f>E130*C$118/(I130+K130)+G$123*K130/(I130+K130)</f>
        <v>5.274030071673419</v>
      </c>
      <c r="D130" s="169">
        <f>SQRT((C118/(I130+K130)*F130)^2+(E130/(I130+K130)*J130)^2+((E130*C118)/((I130+K130)*K130)*L130)^2+(K130/(I130+K130)*H130)^2+(G130/(I130+K130)*L130)^2+((G130*K130)/((I130+K130)*K130)*L130)^2)</f>
        <v>0.013870981262098842</v>
      </c>
      <c r="E130" s="126">
        <f t="shared" si="15"/>
        <v>1641.2362500000002</v>
      </c>
      <c r="F130" s="94">
        <f t="shared" si="16"/>
        <v>0.09327136455911858</v>
      </c>
      <c r="G130" s="57">
        <f>G123</f>
        <v>0.16</v>
      </c>
      <c r="H130" s="58">
        <f>(C119*G130/100)/SQRT(3)</f>
        <v>0.013856406460551019</v>
      </c>
      <c r="I130" s="63">
        <f>0.9*C118</f>
        <v>225</v>
      </c>
      <c r="J130" s="94">
        <f>C120</f>
        <v>0.05773502691896258</v>
      </c>
      <c r="K130" s="63">
        <f>C117</f>
        <v>80000</v>
      </c>
      <c r="L130" s="94">
        <f>C121</f>
        <v>0.05773502691896258</v>
      </c>
      <c r="M130" s="94">
        <f t="shared" si="14"/>
        <v>0.26300535024628063</v>
      </c>
      <c r="N130" s="1"/>
      <c r="O130" s="123"/>
      <c r="P130" s="1"/>
      <c r="AC130" s="1"/>
      <c r="AD130" s="1"/>
      <c r="AE130" s="1"/>
    </row>
    <row r="131" spans="1:31" ht="15">
      <c r="A131" s="1"/>
      <c r="B131" s="37" t="s">
        <v>9</v>
      </c>
      <c r="C131" s="139">
        <f>E131*C$118/(I131+K131)+H$123*K131/(I131+K131)</f>
        <v>5.1144788095980065</v>
      </c>
      <c r="D131" s="170">
        <f>SQRT((C118/(I131+K131)*F131)^2+(E131/(I131+K131)*J131)^2+((E131*C118)/((I131+K131)*K131)*L131)^2+(K131/(I131+K131)*H131)^2+(G131/(I131+K131)*L131)^2+((G131*K131)/((I131+K131)*K131)*L131)^2)</f>
        <v>0.0012156140117645534</v>
      </c>
      <c r="E131" s="127">
        <f t="shared" si="15"/>
        <v>1641.2362500000002</v>
      </c>
      <c r="F131" s="95">
        <f t="shared" si="16"/>
        <v>0.09223636726758054</v>
      </c>
      <c r="G131" s="75">
        <f>H123</f>
        <v>0</v>
      </c>
      <c r="H131" s="60">
        <f>C119*G131/100</f>
        <v>0</v>
      </c>
      <c r="I131" s="62">
        <f>0.9*C118</f>
        <v>225</v>
      </c>
      <c r="J131" s="95">
        <f>C120</f>
        <v>0.05773502691896258</v>
      </c>
      <c r="K131" s="62">
        <f>C117</f>
        <v>80000</v>
      </c>
      <c r="L131" s="95">
        <f>C121</f>
        <v>0.05773502691896258</v>
      </c>
      <c r="M131" s="95">
        <f t="shared" si="14"/>
        <v>0.023768091667195693</v>
      </c>
      <c r="N131" s="1"/>
      <c r="O131" s="123"/>
      <c r="P131" s="1"/>
      <c r="AC131" s="1"/>
      <c r="AD131" s="1"/>
      <c r="AE131" s="1"/>
    </row>
    <row r="132" spans="1:31" ht="15">
      <c r="A132" s="1"/>
      <c r="B132" s="13" t="s">
        <v>10</v>
      </c>
      <c r="C132" s="139">
        <f>E132*C$118/(I132+K132)+I$123*K132/(I132+K132)</f>
        <v>5.1144788095980065</v>
      </c>
      <c r="D132" s="169">
        <f>SQRT((C118/(I132+K132)*F132)^2+(E132/(I132+K132)*J132)^2+((E132*C118)/((I132+K132)*K132)*L132)^2+(K132/(I132+K132)*H132)^2+(G132/(I132+K132)*L132)^2+((G132*K132)/((I132+K132)*K132)*L132)^2)</f>
        <v>0.0012156140117645534</v>
      </c>
      <c r="E132" s="126">
        <f t="shared" si="15"/>
        <v>1641.2362500000002</v>
      </c>
      <c r="F132" s="94">
        <f t="shared" si="16"/>
        <v>0.09223636726758054</v>
      </c>
      <c r="G132" s="57">
        <f>I123</f>
        <v>0</v>
      </c>
      <c r="H132" s="58">
        <f>C119*G132/100</f>
        <v>0</v>
      </c>
      <c r="I132" s="63">
        <f>0.9*C118</f>
        <v>225</v>
      </c>
      <c r="J132" s="94">
        <f>C120</f>
        <v>0.05773502691896258</v>
      </c>
      <c r="K132" s="63">
        <f>C117</f>
        <v>80000</v>
      </c>
      <c r="L132" s="94">
        <f>C121</f>
        <v>0.05773502691896258</v>
      </c>
      <c r="M132" s="94">
        <f t="shared" si="14"/>
        <v>0.023768091667195693</v>
      </c>
      <c r="N132" s="1"/>
      <c r="O132" s="123"/>
      <c r="P132" s="1"/>
      <c r="AC132" s="1"/>
      <c r="AD132" s="1"/>
      <c r="AE132" s="1"/>
    </row>
    <row r="133" spans="1:31" ht="15">
      <c r="A133" s="1"/>
      <c r="B133" s="37" t="s">
        <v>11</v>
      </c>
      <c r="C133" s="139">
        <f>E133*C$118/(I133+K133)+J$123*K133/(I133+K133)</f>
        <v>5.1144788095980065</v>
      </c>
      <c r="D133" s="170">
        <f>SQRT((C118/(I133+K133)*F133)^2+(E133/(I133+K133)*J133)^2+((E133*C118)/((I133+K133)*K133)*L133)^2+(K133/(I133+K133)*H133)^2+(G133/(I133+K133)*L133)^2+((G133*K133)/((I133+K133)*K133)*L133)^2)</f>
        <v>0.0012156140117645534</v>
      </c>
      <c r="E133" s="127">
        <f t="shared" si="15"/>
        <v>1641.2362500000002</v>
      </c>
      <c r="F133" s="95">
        <f t="shared" si="16"/>
        <v>0.09223636726758054</v>
      </c>
      <c r="G133" s="75">
        <f>J123</f>
        <v>0</v>
      </c>
      <c r="H133" s="60">
        <f>C119*G133/100</f>
        <v>0</v>
      </c>
      <c r="I133" s="62">
        <f>0.9*C118</f>
        <v>225</v>
      </c>
      <c r="J133" s="95">
        <f>C120</f>
        <v>0.05773502691896258</v>
      </c>
      <c r="K133" s="62">
        <f>C117</f>
        <v>80000</v>
      </c>
      <c r="L133" s="95">
        <f>C121</f>
        <v>0.05773502691896258</v>
      </c>
      <c r="M133" s="95">
        <f t="shared" si="14"/>
        <v>0.023768091667195693</v>
      </c>
      <c r="N133" s="1"/>
      <c r="O133" s="123"/>
      <c r="P133" s="1"/>
      <c r="AC133" s="1"/>
      <c r="AD133" s="1"/>
      <c r="AE133" s="1"/>
    </row>
    <row r="134" spans="1:31" ht="15">
      <c r="A134" s="1"/>
      <c r="B134" s="13" t="s">
        <v>12</v>
      </c>
      <c r="C134" s="139">
        <f>E134*C$118/(I134+K134)+K$123*K134/(I134+K134)</f>
        <v>5.1144788095980065</v>
      </c>
      <c r="D134" s="169">
        <f>SQRT((C118/(I134+K134)*F134)^2+(E134/(I134+K134)*J134)^2+((E134*C118)/((I134+K134)*K134)*L134)^2+(K134/(I134+K134)*H134)^2+(G134/(I134+K134)*L134)^2+((G134*K134)/((I134+K134)*K134)*L134)^2)</f>
        <v>0.0012156140117645534</v>
      </c>
      <c r="E134" s="126">
        <f t="shared" si="15"/>
        <v>1641.2362500000002</v>
      </c>
      <c r="F134" s="94">
        <f t="shared" si="16"/>
        <v>0.09223636726758054</v>
      </c>
      <c r="G134" s="57">
        <f>K123</f>
        <v>0</v>
      </c>
      <c r="H134" s="58">
        <f>0.15*G134</f>
        <v>0</v>
      </c>
      <c r="I134" s="63">
        <f>0.9*C118</f>
        <v>225</v>
      </c>
      <c r="J134" s="94">
        <f>C120</f>
        <v>0.05773502691896258</v>
      </c>
      <c r="K134" s="63">
        <f>C117</f>
        <v>80000</v>
      </c>
      <c r="L134" s="94">
        <f>C121</f>
        <v>0.05773502691896258</v>
      </c>
      <c r="M134" s="94">
        <f t="shared" si="14"/>
        <v>0.023768091667195693</v>
      </c>
      <c r="N134" s="1"/>
      <c r="O134" s="123"/>
      <c r="P134" s="1"/>
      <c r="AC134" s="1"/>
      <c r="AD134" s="1"/>
      <c r="AE134" s="1"/>
    </row>
    <row r="135" spans="1:31" ht="15">
      <c r="A135" s="1"/>
      <c r="P135" s="1"/>
      <c r="AC135" s="1"/>
      <c r="AD135" s="1"/>
      <c r="AE135" s="1"/>
    </row>
    <row r="136" spans="1:31" ht="15">
      <c r="A136" s="1"/>
      <c r="P136" s="1"/>
      <c r="AC136" s="1"/>
      <c r="AD136" s="1"/>
      <c r="AE136" s="1"/>
    </row>
    <row r="137" spans="1:31" ht="15">
      <c r="A137" s="1"/>
      <c r="P137" s="1"/>
      <c r="AC137" s="1"/>
      <c r="AD137" s="1"/>
      <c r="AE137" s="1"/>
    </row>
    <row r="138" spans="1:31" ht="15">
      <c r="A138" s="1"/>
      <c r="P138" s="1"/>
      <c r="AC138" s="1"/>
      <c r="AD138" s="1"/>
      <c r="AE138" s="1"/>
    </row>
    <row r="139" spans="1:31" ht="15">
      <c r="A139" s="1"/>
      <c r="P139" s="1"/>
      <c r="AC139" s="1"/>
      <c r="AD139" s="2"/>
      <c r="AE139" s="1"/>
    </row>
    <row r="140" spans="1:31" ht="18.75">
      <c r="A140" s="1"/>
      <c r="B140" s="24" t="s">
        <v>24</v>
      </c>
      <c r="C140" s="24"/>
      <c r="D140" s="24"/>
      <c r="P140" s="1"/>
      <c r="AC140" s="1"/>
      <c r="AD140" s="1"/>
      <c r="AE140" s="1"/>
    </row>
    <row r="141" spans="1:31" ht="15">
      <c r="A141" s="1"/>
      <c r="B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AC141" s="1"/>
      <c r="AD141" s="2"/>
      <c r="AE141" s="1"/>
    </row>
    <row r="142" spans="1:31" ht="15">
      <c r="A142" s="1"/>
      <c r="F142" s="1"/>
      <c r="G142" s="1"/>
      <c r="H142" s="1"/>
      <c r="I142" s="1"/>
      <c r="J142" s="1"/>
      <c r="K142" s="1"/>
      <c r="L142" s="1"/>
      <c r="M142" s="1"/>
      <c r="AC142" s="1"/>
      <c r="AD142" s="1"/>
      <c r="AE142" s="1"/>
    </row>
    <row r="143" spans="1:31" ht="15">
      <c r="A143" s="1"/>
      <c r="B143" s="74" t="s">
        <v>16</v>
      </c>
      <c r="C143" s="144">
        <v>80000</v>
      </c>
      <c r="D143" s="2" t="s">
        <v>150</v>
      </c>
      <c r="E143" s="68"/>
      <c r="F143" s="2"/>
      <c r="G143" s="2"/>
      <c r="H143" s="1"/>
      <c r="I143" s="1"/>
      <c r="J143" s="1"/>
      <c r="K143" s="1"/>
      <c r="L143" s="1"/>
      <c r="M143" s="1"/>
      <c r="AC143" s="1"/>
      <c r="AD143" s="2"/>
      <c r="AE143" s="1"/>
    </row>
    <row r="144" spans="1:31" ht="15">
      <c r="A144" s="1"/>
      <c r="B144" s="53" t="s">
        <v>17</v>
      </c>
      <c r="C144" s="144">
        <v>200</v>
      </c>
      <c r="D144" s="2" t="s">
        <v>151</v>
      </c>
      <c r="E144" s="68"/>
      <c r="F144" s="2"/>
      <c r="G144" s="2"/>
      <c r="H144" s="1"/>
      <c r="I144" s="1"/>
      <c r="J144" s="1"/>
      <c r="K144" s="1"/>
      <c r="L144" s="1"/>
      <c r="M144" s="1"/>
      <c r="AC144" s="1"/>
      <c r="AD144" s="1"/>
      <c r="AE144" s="1"/>
    </row>
    <row r="145" spans="1:31" ht="15">
      <c r="A145" s="1"/>
      <c r="B145" s="53" t="s">
        <v>106</v>
      </c>
      <c r="C145" s="144">
        <v>15</v>
      </c>
      <c r="D145" s="50" t="s">
        <v>129</v>
      </c>
      <c r="E145" s="68"/>
      <c r="F145" s="2"/>
      <c r="G145" s="2"/>
      <c r="H145" s="1"/>
      <c r="I145" s="1"/>
      <c r="J145" s="1"/>
      <c r="K145" s="1"/>
      <c r="L145" s="1"/>
      <c r="M145" s="1"/>
      <c r="P145" s="1"/>
      <c r="AC145" s="1"/>
      <c r="AD145" s="2"/>
      <c r="AE145" s="1"/>
    </row>
    <row r="146" spans="1:31" ht="15.75">
      <c r="A146" s="1"/>
      <c r="B146" s="115" t="s">
        <v>114</v>
      </c>
      <c r="C146" s="176">
        <f>0.1/SQRT(3)</f>
        <v>0.05773502691896258</v>
      </c>
      <c r="D146" s="50" t="s">
        <v>116</v>
      </c>
      <c r="E146" s="2"/>
      <c r="F146" s="2"/>
      <c r="G146" s="2"/>
      <c r="H146" s="1"/>
      <c r="I146" s="1"/>
      <c r="J146" s="1"/>
      <c r="K146" s="1"/>
      <c r="L146" s="1"/>
      <c r="M146" s="1"/>
      <c r="P146" s="1"/>
      <c r="AC146" s="1"/>
      <c r="AD146" s="1"/>
      <c r="AE146" s="1"/>
    </row>
    <row r="147" spans="1:31" ht="15">
      <c r="A147" s="1"/>
      <c r="B147" s="74" t="s">
        <v>18</v>
      </c>
      <c r="C147" s="176">
        <f>0.1/SQRT(3)</f>
        <v>0.05773502691896258</v>
      </c>
      <c r="D147" s="50" t="s">
        <v>116</v>
      </c>
      <c r="E147" s="2"/>
      <c r="F147" s="2"/>
      <c r="G147" s="2"/>
      <c r="H147" s="1"/>
      <c r="I147" s="1"/>
      <c r="J147" s="1"/>
      <c r="K147" s="1"/>
      <c r="L147" s="1"/>
      <c r="M147" s="1"/>
      <c r="P147" s="1"/>
      <c r="AC147" s="1"/>
      <c r="AD147" s="2"/>
      <c r="AE147" s="1"/>
    </row>
    <row r="148" spans="1:31" ht="15">
      <c r="A148" s="2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P148" s="1"/>
      <c r="AC148" s="1"/>
      <c r="AD148" s="1"/>
      <c r="AE148" s="1"/>
    </row>
    <row r="149" spans="1:31" ht="15">
      <c r="A149" s="1"/>
      <c r="B149" s="110" t="s">
        <v>3</v>
      </c>
      <c r="C149" s="71" t="s">
        <v>4</v>
      </c>
      <c r="D149" s="71" t="s">
        <v>5</v>
      </c>
      <c r="E149" s="71" t="s">
        <v>6</v>
      </c>
      <c r="F149" s="72" t="s">
        <v>7</v>
      </c>
      <c r="G149" s="71" t="s">
        <v>8</v>
      </c>
      <c r="H149" s="71" t="s">
        <v>9</v>
      </c>
      <c r="I149" s="71" t="s">
        <v>10</v>
      </c>
      <c r="J149" s="71" t="s">
        <v>11</v>
      </c>
      <c r="K149" s="194" t="s">
        <v>12</v>
      </c>
      <c r="L149" s="194"/>
      <c r="M149" s="1"/>
      <c r="P149" s="1"/>
      <c r="AC149" s="1"/>
      <c r="AD149" s="2"/>
      <c r="AE149" s="1"/>
    </row>
    <row r="150" spans="1:31" ht="15">
      <c r="A150" s="1"/>
      <c r="B150" s="63" t="s">
        <v>13</v>
      </c>
      <c r="C150" s="148">
        <v>0.15</v>
      </c>
      <c r="D150" s="148">
        <v>0</v>
      </c>
      <c r="E150" s="148">
        <v>0</v>
      </c>
      <c r="F150" s="154">
        <v>2.5</v>
      </c>
      <c r="G150" s="148">
        <v>0.16</v>
      </c>
      <c r="H150" s="148">
        <v>0</v>
      </c>
      <c r="I150" s="148">
        <v>0</v>
      </c>
      <c r="J150" s="148">
        <v>0</v>
      </c>
      <c r="K150" s="196">
        <v>0</v>
      </c>
      <c r="L150" s="196"/>
      <c r="M150" s="1"/>
      <c r="P150" s="1"/>
      <c r="AC150" s="1"/>
      <c r="AD150" s="1"/>
      <c r="AE150" s="1"/>
    </row>
    <row r="151" spans="1:31" ht="15">
      <c r="A151" s="1"/>
      <c r="B151" s="43"/>
      <c r="C151" s="27"/>
      <c r="D151" s="28"/>
      <c r="E151" s="29"/>
      <c r="F151" s="28"/>
      <c r="G151" s="29"/>
      <c r="H151" s="28"/>
      <c r="I151" s="30"/>
      <c r="J151" s="28"/>
      <c r="K151" s="30"/>
      <c r="L151" s="31"/>
      <c r="M151" s="32"/>
      <c r="P151" s="1"/>
      <c r="AC151" s="1"/>
      <c r="AD151" s="2"/>
      <c r="AE151" s="1"/>
    </row>
    <row r="152" spans="1:31" ht="15">
      <c r="A152" s="1"/>
      <c r="B152" s="35" t="s">
        <v>32</v>
      </c>
      <c r="C152" s="89" t="s">
        <v>68</v>
      </c>
      <c r="D152" s="55" t="s">
        <v>139</v>
      </c>
      <c r="E152" s="55" t="s">
        <v>44</v>
      </c>
      <c r="F152" s="55" t="s">
        <v>45</v>
      </c>
      <c r="G152" s="55" t="s">
        <v>46</v>
      </c>
      <c r="H152" s="55" t="s">
        <v>47</v>
      </c>
      <c r="I152" s="55" t="s">
        <v>69</v>
      </c>
      <c r="J152" s="55" t="s">
        <v>70</v>
      </c>
      <c r="K152" s="55" t="s">
        <v>71</v>
      </c>
      <c r="L152" s="55" t="s">
        <v>72</v>
      </c>
      <c r="M152" s="55" t="s">
        <v>85</v>
      </c>
      <c r="P152" s="1"/>
      <c r="AC152" s="1"/>
      <c r="AD152" s="1"/>
      <c r="AE152" s="1"/>
    </row>
    <row r="153" spans="1:31" ht="15">
      <c r="A153" s="1"/>
      <c r="B153" s="37" t="s">
        <v>4</v>
      </c>
      <c r="C153" s="139">
        <f>E153*C$144/(I153+K153)+C$150*K153/(I153+K153)</f>
        <v>4.2435426540284364</v>
      </c>
      <c r="D153" s="170">
        <f>SQRT((C144/(I153+K153)*F153)^2+(E153/(I153+K153)*J153)^2+((E153*C144)/((I153+K153)*K153)*L153)^2+(K153/(I153+K153)*H153)^2+(G153/(I153+K153)*L153)^2+((G153*K153)/((I153+K153)*K153)*L153)^2)</f>
        <v>0.01301705906408521</v>
      </c>
      <c r="E153" s="132">
        <f>C18</f>
        <v>1641.2362500000002</v>
      </c>
      <c r="F153" s="95">
        <f>D18</f>
        <v>0.093146644849506</v>
      </c>
      <c r="G153" s="109">
        <f>C150</f>
        <v>0.15</v>
      </c>
      <c r="H153" s="60">
        <f>(C145*G153/100)/SQRT(3)</f>
        <v>0.01299038105676658</v>
      </c>
      <c r="I153" s="62">
        <f>0.9*C144</f>
        <v>180</v>
      </c>
      <c r="J153" s="95">
        <f>C146</f>
        <v>0.05773502691896258</v>
      </c>
      <c r="K153" s="108">
        <f>C143</f>
        <v>80000</v>
      </c>
      <c r="L153" s="130">
        <f>C147</f>
        <v>0.05773502691896258</v>
      </c>
      <c r="M153" s="121">
        <f aca="true" t="shared" si="17" ref="M153:M161">D153/C153*100</f>
        <v>0.30674981083854524</v>
      </c>
      <c r="N153" s="1"/>
      <c r="P153" s="1"/>
      <c r="Q153" s="2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1"/>
    </row>
    <row r="154" spans="2:30" ht="15">
      <c r="B154" s="13" t="s">
        <v>5</v>
      </c>
      <c r="C154" s="139">
        <f>E154*C$144/(I154+K154)+D$150*K154/(I154+K154)</f>
        <v>4.0938793963581945</v>
      </c>
      <c r="D154" s="169">
        <f>SQRT((C144/(I154+K154)*F154)^2+(E154/(I154+K154)*J154)^2+((E154*C144)/((I154+K154)*K154)*L154)^2+(K154/(I154+K154)*H154)^2+(G154/(I154+K154)*L154)^2+((G154*K154)/((I154+K154)*K154)*L154)^2)</f>
        <v>0.0012039918910253643</v>
      </c>
      <c r="E154" s="126">
        <f aca="true" t="shared" si="18" ref="E154:E161">C19</f>
        <v>1641.2362500000002</v>
      </c>
      <c r="F154" s="94">
        <f aca="true" t="shared" si="19" ref="F154:F161">D19</f>
        <v>0.09223636726758054</v>
      </c>
      <c r="G154" s="57">
        <f>D150</f>
        <v>0</v>
      </c>
      <c r="H154" s="58">
        <f>C145*G154/100</f>
        <v>0</v>
      </c>
      <c r="I154" s="63">
        <f>0.9*C144</f>
        <v>180</v>
      </c>
      <c r="J154" s="94">
        <f>C146</f>
        <v>0.05773502691896258</v>
      </c>
      <c r="K154" s="63">
        <f>C143</f>
        <v>80000</v>
      </c>
      <c r="L154" s="94">
        <f>C147</f>
        <v>0.05773502691896258</v>
      </c>
      <c r="M154" s="94">
        <f t="shared" si="17"/>
        <v>0.029409559355764198</v>
      </c>
      <c r="N154" s="1"/>
      <c r="P154" s="1"/>
      <c r="AC154" s="1"/>
      <c r="AD154" s="1"/>
    </row>
    <row r="155" spans="1:30" ht="15">
      <c r="A155" s="1"/>
      <c r="B155" s="37" t="s">
        <v>6</v>
      </c>
      <c r="C155" s="139">
        <f>E155*C$144/(I155+K155)+E$150*K155/(I155+K155)</f>
        <v>4.0938793963581945</v>
      </c>
      <c r="D155" s="170">
        <f>SQRT((C144/(I155+K155)*F155)^2+(E155/(I155+K155)*J155)^2+((E155*C144)/((I155+K155)*K155)*L155)^2+(K155/(I155+K155)*H155)^2+(G155/(I155+K155)*L155)^2+((G155*K155)/((I155+K155)*K155)*L155)^2)</f>
        <v>0.0012039918910253643</v>
      </c>
      <c r="E155" s="127">
        <f t="shared" si="18"/>
        <v>1641.2362500000002</v>
      </c>
      <c r="F155" s="95">
        <f t="shared" si="19"/>
        <v>0.09223636726758054</v>
      </c>
      <c r="G155" s="75">
        <f>E150</f>
        <v>0</v>
      </c>
      <c r="H155" s="60">
        <f>C145*G155/100</f>
        <v>0</v>
      </c>
      <c r="I155" s="62">
        <f>0.9*C144</f>
        <v>180</v>
      </c>
      <c r="J155" s="95">
        <f>C146</f>
        <v>0.05773502691896258</v>
      </c>
      <c r="K155" s="62">
        <f>C143</f>
        <v>80000</v>
      </c>
      <c r="L155" s="95">
        <f>C147</f>
        <v>0.05773502691896258</v>
      </c>
      <c r="M155" s="95">
        <f t="shared" si="17"/>
        <v>0.029409559355764198</v>
      </c>
      <c r="N155" s="1"/>
      <c r="P155" s="1"/>
      <c r="AC155" s="1"/>
      <c r="AD155" s="1"/>
    </row>
    <row r="156" spans="1:16" ht="15">
      <c r="A156" s="1"/>
      <c r="B156" s="13" t="s">
        <v>7</v>
      </c>
      <c r="C156" s="139">
        <f>E156*C$144/(I156+K156)+F$150*K156/(I156+K156)</f>
        <v>43.42981416812174</v>
      </c>
      <c r="D156" s="169">
        <f>SQRT((C144/(I156+K156)*F156)^2+(E156/(I156+K156)*J156)^2+((E156*C144)/((I156+K156)*K156)*L156)^2+(K156/(I156+K156)*H156)^2+(G156/(I156+K156)*L156)^2+((G156*K156)/((I156+K156)*K156)*L156)^2)</f>
        <v>0.21635146306927858</v>
      </c>
      <c r="E156" s="126">
        <f t="shared" si="18"/>
        <v>16411.012500000004</v>
      </c>
      <c r="F156" s="94">
        <f t="shared" si="19"/>
        <v>0.7542866992543353</v>
      </c>
      <c r="G156" s="57">
        <f>F150</f>
        <v>2.5</v>
      </c>
      <c r="H156" s="58">
        <f>(C145*G156/100)/SQRT(3)</f>
        <v>0.21650635094610968</v>
      </c>
      <c r="I156" s="63">
        <f>0.9*C144</f>
        <v>180</v>
      </c>
      <c r="J156" s="94">
        <f>C146</f>
        <v>0.05773502691896258</v>
      </c>
      <c r="K156" s="63">
        <f>C143</f>
        <v>80000</v>
      </c>
      <c r="L156" s="94">
        <f>C147</f>
        <v>0.05773502691896258</v>
      </c>
      <c r="M156" s="94">
        <f t="shared" si="17"/>
        <v>0.4981634557121463</v>
      </c>
      <c r="N156" s="1"/>
      <c r="P156" s="5"/>
    </row>
    <row r="157" spans="1:14" ht="15">
      <c r="A157" s="1"/>
      <c r="B157" s="37" t="s">
        <v>8</v>
      </c>
      <c r="C157" s="139">
        <f>E157*C$144/(I157+K157)+G$150*K157/(I157+K157)</f>
        <v>4.253520204539786</v>
      </c>
      <c r="D157" s="170">
        <f>SQRT((C144/(I157+K157)*F157)^2+(E157/(I157+K157)*J157)^2+((E157*C144)/((I157+K157)*K157)*L157)^2+(K157/(I157+K157)*H157)^2+(G157/(I157+K157)*L157)^2+((G157*K157)/((I157+K157)*K157)*L157)^2)</f>
        <v>0.013877669054812839</v>
      </c>
      <c r="E157" s="127">
        <f t="shared" si="18"/>
        <v>1641.2362500000002</v>
      </c>
      <c r="F157" s="95">
        <f t="shared" si="19"/>
        <v>0.09327136455911858</v>
      </c>
      <c r="G157" s="75">
        <f>G150</f>
        <v>0.16</v>
      </c>
      <c r="H157" s="60">
        <f>(C145*G157/100)/SQRT(3)</f>
        <v>0.013856406460551019</v>
      </c>
      <c r="I157" s="62">
        <f>0.9*C144</f>
        <v>180</v>
      </c>
      <c r="J157" s="95">
        <f>C146</f>
        <v>0.05773502691896258</v>
      </c>
      <c r="K157" s="62">
        <f>C143</f>
        <v>80000</v>
      </c>
      <c r="L157" s="95">
        <f>C147</f>
        <v>0.05773502691896258</v>
      </c>
      <c r="M157" s="95">
        <f t="shared" si="17"/>
        <v>0.3262631511659728</v>
      </c>
      <c r="N157" s="1"/>
    </row>
    <row r="158" spans="1:14" ht="15">
      <c r="A158" s="1"/>
      <c r="B158" s="13" t="s">
        <v>9</v>
      </c>
      <c r="C158" s="139">
        <f>E158*C$144/(I158+K158)+H$150*K158/(I158+K158)</f>
        <v>4.0938793963581945</v>
      </c>
      <c r="D158" s="169">
        <f>SQRT((C144/(I158+K158)*F158)^2+(E158/(I158+K158)*J158)^2+((E158*C144)/((I158+K158)*K158)*L158)^2+(K158/(I158+K158)*H158)^2+(G158/(I158+K158)*L158)^2+((G158*K158)/((I158+K158)*K158)*L158)^2)</f>
        <v>0.0012039918910253643</v>
      </c>
      <c r="E158" s="126">
        <f t="shared" si="18"/>
        <v>1641.2362500000002</v>
      </c>
      <c r="F158" s="94">
        <f t="shared" si="19"/>
        <v>0.09223636726758054</v>
      </c>
      <c r="G158" s="57">
        <f>H150</f>
        <v>0</v>
      </c>
      <c r="H158" s="58">
        <f>C145*G158/100</f>
        <v>0</v>
      </c>
      <c r="I158" s="63">
        <f>0.9*C144</f>
        <v>180</v>
      </c>
      <c r="J158" s="94">
        <f>C146</f>
        <v>0.05773502691896258</v>
      </c>
      <c r="K158" s="63">
        <f>C143</f>
        <v>80000</v>
      </c>
      <c r="L158" s="94">
        <f>C147</f>
        <v>0.05773502691896258</v>
      </c>
      <c r="M158" s="94">
        <f t="shared" si="17"/>
        <v>0.029409559355764198</v>
      </c>
      <c r="N158" s="1"/>
    </row>
    <row r="159" spans="1:14" ht="15">
      <c r="A159" s="1"/>
      <c r="B159" s="37" t="s">
        <v>10</v>
      </c>
      <c r="C159" s="139">
        <f>E159*C$144/(I159+K159)+I$150*K159/(I159+K159)</f>
        <v>4.0938793963581945</v>
      </c>
      <c r="D159" s="170">
        <f>SQRT((C144/(I159+K159)*F159)^2+(E159/(I159+K159)*J159)^2+((E159*C144)/((I159+K159)*K159)*L159)^2+(K159/(I159+K159)*H159)^2+(G159/(I159+K159)*L159)^2+((G159*K159)/((I159+K159)*K159)*L159)^2)</f>
        <v>0.0012039918910253643</v>
      </c>
      <c r="E159" s="127">
        <f t="shared" si="18"/>
        <v>1641.2362500000002</v>
      </c>
      <c r="F159" s="95">
        <f t="shared" si="19"/>
        <v>0.09223636726758054</v>
      </c>
      <c r="G159" s="75">
        <f>I150</f>
        <v>0</v>
      </c>
      <c r="H159" s="60">
        <f>C145*G159/100</f>
        <v>0</v>
      </c>
      <c r="I159" s="62">
        <f>0.9*C144</f>
        <v>180</v>
      </c>
      <c r="J159" s="95">
        <f>C146</f>
        <v>0.05773502691896258</v>
      </c>
      <c r="K159" s="62">
        <f>C143</f>
        <v>80000</v>
      </c>
      <c r="L159" s="95">
        <f>C147</f>
        <v>0.05773502691896258</v>
      </c>
      <c r="M159" s="95">
        <f t="shared" si="17"/>
        <v>0.029409559355764198</v>
      </c>
      <c r="N159" s="1"/>
    </row>
    <row r="160" spans="1:14" ht="15">
      <c r="A160" s="1"/>
      <c r="B160" s="13" t="s">
        <v>11</v>
      </c>
      <c r="C160" s="139">
        <f>E160*C$144/(I160+K160)+J$150*K160/(I160+K160)</f>
        <v>4.0938793963581945</v>
      </c>
      <c r="D160" s="169">
        <f>SQRT((C144/(I160+K160)*F160)^2+(E160/(I160+K160)*J160)^2+((E160*C144)/((I160+K160)*K160)*L160)^2+(K160/(I160+K160)*H160)^2+(G160/(I160+K160)*L160)^2+((G160*K160)/((I160+K160)*K160)*L160)^2)</f>
        <v>0.0012039918910253643</v>
      </c>
      <c r="E160" s="126">
        <f t="shared" si="18"/>
        <v>1641.2362500000002</v>
      </c>
      <c r="F160" s="94">
        <f t="shared" si="19"/>
        <v>0.09223636726758054</v>
      </c>
      <c r="G160" s="57">
        <f>J150</f>
        <v>0</v>
      </c>
      <c r="H160" s="58">
        <f>C145*G160/100</f>
        <v>0</v>
      </c>
      <c r="I160" s="63">
        <f>0.9*C144</f>
        <v>180</v>
      </c>
      <c r="J160" s="94">
        <f>C146</f>
        <v>0.05773502691896258</v>
      </c>
      <c r="K160" s="63">
        <f>C143</f>
        <v>80000</v>
      </c>
      <c r="L160" s="94">
        <f>C147</f>
        <v>0.05773502691896258</v>
      </c>
      <c r="M160" s="94">
        <f t="shared" si="17"/>
        <v>0.029409559355764198</v>
      </c>
      <c r="N160" s="1"/>
    </row>
    <row r="161" spans="1:13" ht="15">
      <c r="A161" s="1"/>
      <c r="B161" s="14" t="s">
        <v>12</v>
      </c>
      <c r="C161" s="139">
        <f>E161*C$144/(I161+K161)+K$150*K161/(I161+K161)</f>
        <v>4.0938793963581945</v>
      </c>
      <c r="D161" s="171">
        <f>SQRT((C144/(I161+K161)*F161)^2+(E161/(I161+K161)*J161)^2+((E161*C144)/((I161+K161)*K161)*L161)^2+(K161/(I161+K161)*H161)^2+(G161/(I161+K161)*L161)^2+((G161*K161)/((I161+K161)*K161)*L161)^2)</f>
        <v>0.0012039918910253643</v>
      </c>
      <c r="E161" s="128">
        <f t="shared" si="18"/>
        <v>1641.2362500000002</v>
      </c>
      <c r="F161" s="131">
        <f t="shared" si="19"/>
        <v>0.09223636726758054</v>
      </c>
      <c r="G161" s="90">
        <f>K150</f>
        <v>0</v>
      </c>
      <c r="H161" s="82">
        <f>0.15*G161</f>
        <v>0</v>
      </c>
      <c r="I161" s="80">
        <f>0.9*C144</f>
        <v>180</v>
      </c>
      <c r="J161" s="131">
        <f>C146</f>
        <v>0.05773502691896258</v>
      </c>
      <c r="K161" s="80">
        <f>C143</f>
        <v>80000</v>
      </c>
      <c r="L161" s="131">
        <f>C147</f>
        <v>0.05773502691896258</v>
      </c>
      <c r="M161" s="131">
        <f t="shared" si="17"/>
        <v>0.029409559355764198</v>
      </c>
    </row>
    <row r="162" ht="15">
      <c r="A162" s="1"/>
    </row>
    <row r="163" ht="15">
      <c r="A163" s="1"/>
    </row>
    <row r="164" ht="15">
      <c r="A164" s="1"/>
    </row>
    <row r="165" spans="1:16" ht="15">
      <c r="A165" s="1"/>
      <c r="P165" s="1"/>
    </row>
    <row r="166" spans="1:16" ht="15">
      <c r="A166" s="1"/>
      <c r="P166" s="1"/>
    </row>
    <row r="167" spans="1:16" ht="18.75">
      <c r="A167" s="1"/>
      <c r="B167" s="19" t="s">
        <v>25</v>
      </c>
      <c r="P167" s="1"/>
    </row>
    <row r="168" spans="1:16" ht="18.75">
      <c r="A168" s="1"/>
      <c r="C168" s="19"/>
      <c r="D168" s="19"/>
      <c r="P168" s="1"/>
    </row>
    <row r="169" spans="1:16" ht="15">
      <c r="A169" s="1"/>
      <c r="B169" s="74" t="s">
        <v>19</v>
      </c>
      <c r="C169" s="144">
        <v>80000</v>
      </c>
      <c r="D169" s="2" t="s">
        <v>148</v>
      </c>
      <c r="F169" s="1"/>
      <c r="G169" s="1"/>
      <c r="H169" s="1"/>
      <c r="I169" s="1"/>
      <c r="J169" s="1"/>
      <c r="K169" s="1"/>
      <c r="L169" s="1"/>
      <c r="M169" s="1"/>
      <c r="P169" s="1"/>
    </row>
    <row r="170" spans="1:16" ht="15">
      <c r="A170" s="1"/>
      <c r="B170" s="53" t="s">
        <v>124</v>
      </c>
      <c r="C170" s="144">
        <v>80</v>
      </c>
      <c r="D170" s="2" t="s">
        <v>149</v>
      </c>
      <c r="F170" s="1"/>
      <c r="G170" s="1"/>
      <c r="H170" s="1"/>
      <c r="I170" s="1"/>
      <c r="J170" s="1"/>
      <c r="K170" s="1"/>
      <c r="L170" s="1"/>
      <c r="M170" s="1"/>
      <c r="P170" s="1"/>
    </row>
    <row r="171" spans="1:16" ht="15">
      <c r="A171" s="1"/>
      <c r="B171" s="119" t="s">
        <v>108</v>
      </c>
      <c r="C171" s="176">
        <f>0.1/SQRT(3)</f>
        <v>0.05773502691896258</v>
      </c>
      <c r="D171" s="2" t="s">
        <v>107</v>
      </c>
      <c r="E171" s="1"/>
      <c r="F171" s="1"/>
      <c r="G171" s="1"/>
      <c r="H171" s="1"/>
      <c r="I171" s="1"/>
      <c r="J171" s="1"/>
      <c r="K171" s="1"/>
      <c r="L171" s="1"/>
      <c r="M171" s="1"/>
      <c r="P171" s="1"/>
    </row>
    <row r="172" spans="1:16" ht="15">
      <c r="A172" s="1"/>
      <c r="B172" s="74" t="s">
        <v>109</v>
      </c>
      <c r="C172" s="176">
        <f>0.1/SQRT(3)</f>
        <v>0.05773502691896258</v>
      </c>
      <c r="D172" s="2" t="s">
        <v>107</v>
      </c>
      <c r="E172" s="1"/>
      <c r="F172" s="1"/>
      <c r="G172" s="1"/>
      <c r="H172" s="1"/>
      <c r="I172" s="1"/>
      <c r="J172" s="1"/>
      <c r="K172" s="1"/>
      <c r="L172" s="1"/>
      <c r="M172" s="1"/>
      <c r="P172" s="1"/>
    </row>
    <row r="173" spans="1:16" ht="15">
      <c r="A173" s="1"/>
      <c r="B173" s="53" t="s">
        <v>106</v>
      </c>
      <c r="C173" s="144">
        <v>15</v>
      </c>
      <c r="D173" s="50" t="s">
        <v>129</v>
      </c>
      <c r="E173" s="2"/>
      <c r="F173" s="2"/>
      <c r="G173" s="2"/>
      <c r="H173" s="2"/>
      <c r="I173" s="2"/>
      <c r="J173" s="2"/>
      <c r="K173" s="2"/>
      <c r="L173" s="2"/>
      <c r="M173" s="2"/>
      <c r="P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3" t="s">
        <v>3</v>
      </c>
      <c r="C175" s="71" t="s">
        <v>4</v>
      </c>
      <c r="D175" s="71" t="s">
        <v>5</v>
      </c>
      <c r="E175" s="71" t="s">
        <v>6</v>
      </c>
      <c r="F175" s="72" t="s">
        <v>7</v>
      </c>
      <c r="G175" s="71" t="s">
        <v>8</v>
      </c>
      <c r="H175" s="71" t="s">
        <v>9</v>
      </c>
      <c r="I175" s="71" t="s">
        <v>10</v>
      </c>
      <c r="J175" s="71" t="s">
        <v>11</v>
      </c>
      <c r="K175" s="186" t="s">
        <v>12</v>
      </c>
      <c r="L175" s="187"/>
      <c r="M175" s="1"/>
    </row>
    <row r="176" spans="1:13" ht="15">
      <c r="A176" s="1"/>
      <c r="B176" s="73" t="s">
        <v>13</v>
      </c>
      <c r="C176" s="152">
        <v>0.15</v>
      </c>
      <c r="D176" s="152">
        <v>0</v>
      </c>
      <c r="E176" s="152">
        <v>0</v>
      </c>
      <c r="F176" s="153">
        <v>2.5</v>
      </c>
      <c r="G176" s="152">
        <v>0.16</v>
      </c>
      <c r="H176" s="152">
        <v>0</v>
      </c>
      <c r="I176" s="152">
        <v>0</v>
      </c>
      <c r="J176" s="152">
        <v>0</v>
      </c>
      <c r="K176" s="190">
        <v>0</v>
      </c>
      <c r="L176" s="190"/>
      <c r="M176" s="1"/>
    </row>
    <row r="177" spans="1:13" ht="15">
      <c r="A177" s="1"/>
      <c r="B177" s="43"/>
      <c r="C177" s="44"/>
      <c r="D177" s="45"/>
      <c r="E177" s="29"/>
      <c r="F177" s="45"/>
      <c r="G177" s="29"/>
      <c r="H177" s="45"/>
      <c r="I177" s="46"/>
      <c r="J177" s="45"/>
      <c r="K177" s="46"/>
      <c r="L177" s="47"/>
      <c r="M177" s="32"/>
    </row>
    <row r="178" spans="2:13" ht="15">
      <c r="B178" s="35" t="s">
        <v>32</v>
      </c>
      <c r="C178" s="89" t="s">
        <v>73</v>
      </c>
      <c r="D178" s="55" t="s">
        <v>140</v>
      </c>
      <c r="E178" s="55" t="s">
        <v>44</v>
      </c>
      <c r="F178" s="55" t="s">
        <v>45</v>
      </c>
      <c r="G178" s="55" t="s">
        <v>46</v>
      </c>
      <c r="H178" s="55" t="s">
        <v>47</v>
      </c>
      <c r="I178" s="55" t="s">
        <v>122</v>
      </c>
      <c r="J178" s="55" t="s">
        <v>123</v>
      </c>
      <c r="K178" s="55" t="s">
        <v>76</v>
      </c>
      <c r="L178" s="55" t="s">
        <v>77</v>
      </c>
      <c r="M178" s="55" t="s">
        <v>84</v>
      </c>
    </row>
    <row r="179" spans="2:16" ht="15">
      <c r="B179" s="13" t="s">
        <v>4</v>
      </c>
      <c r="C179" s="138">
        <f>E179*C$170/(I179+K179)+C$176*K179/(I179+K179)</f>
        <v>1.7895183124200769</v>
      </c>
      <c r="D179" s="169">
        <f>SQRT((C170/(I179+K179)*F179)^2+(E179/(I179+K179)*J179)^2+((E179*(I179+K179-C170*I179)/(I179+K179)^2)*L179)^2+(K179/(I179+K179)*H179)^2+2*(((G179*(I179+K179-K179*I179)/(I179+K179)^2)*L179))^2)</f>
        <v>0.013077811072418705</v>
      </c>
      <c r="E179" s="126">
        <f>C18</f>
        <v>1641.2362500000002</v>
      </c>
      <c r="F179" s="94">
        <f>D18</f>
        <v>0.093146644849506</v>
      </c>
      <c r="G179" s="78">
        <f>C176</f>
        <v>0.15</v>
      </c>
      <c r="H179" s="58">
        <f>(C173*G179/100)/SQRT(3)</f>
        <v>0.01299038105676658</v>
      </c>
      <c r="I179" s="63">
        <f>0.96*C170</f>
        <v>76.8</v>
      </c>
      <c r="J179" s="94">
        <f>C171</f>
        <v>0.05773502691896258</v>
      </c>
      <c r="K179" s="63">
        <f>C169</f>
        <v>80000</v>
      </c>
      <c r="L179" s="94">
        <f>C172</f>
        <v>0.05773502691896258</v>
      </c>
      <c r="M179" s="173">
        <f aca="true" t="shared" si="20" ref="M179:M187">D179/C179*100</f>
        <v>0.7308006283955132</v>
      </c>
      <c r="N179" s="1"/>
      <c r="O179" s="133"/>
      <c r="P179" s="1"/>
    </row>
    <row r="180" spans="2:16" ht="15">
      <c r="B180" s="13" t="s">
        <v>5</v>
      </c>
      <c r="C180" s="138">
        <f>E180*C$170/(I180+K180)+D$176*K180/(I180+K180)</f>
        <v>1.63966217431266</v>
      </c>
      <c r="D180" s="169">
        <f>SQRT((C170/(I180+K180)*F180)^2+(E180/(I180+K180)*J180)^2+((E180*(I180+K180-C170*I180)/(I180+K180)^2)*L180)^2+(K180/(I180+K180)*H180)^2+2*(((G180*(I180+K180-K180*I180)/(I180+K180)^2)*L180))^2)</f>
        <v>0.0016131875004851803</v>
      </c>
      <c r="E180" s="126">
        <f aca="true" t="shared" si="21" ref="E180:E187">C19</f>
        <v>1641.2362500000002</v>
      </c>
      <c r="F180" s="94">
        <f aca="true" t="shared" si="22" ref="F180:F187">D19</f>
        <v>0.09223636726758054</v>
      </c>
      <c r="G180" s="78">
        <f>D176</f>
        <v>0</v>
      </c>
      <c r="H180" s="58">
        <f>C173*G180/100</f>
        <v>0</v>
      </c>
      <c r="I180" s="63">
        <f>0.96*C170</f>
        <v>76.8</v>
      </c>
      <c r="J180" s="94">
        <f>C171</f>
        <v>0.05773502691896258</v>
      </c>
      <c r="K180" s="63">
        <f>C169</f>
        <v>80000</v>
      </c>
      <c r="L180" s="94">
        <f>C172</f>
        <v>0.05773502691896258</v>
      </c>
      <c r="M180" s="173">
        <f t="shared" si="20"/>
        <v>0.09838535801811872</v>
      </c>
      <c r="O180" s="133"/>
      <c r="P180" s="1"/>
    </row>
    <row r="181" spans="2:16" ht="15">
      <c r="B181" s="13" t="s">
        <v>6</v>
      </c>
      <c r="C181" s="138">
        <f>E181*C$170/(I181+K181)+E$176*K181/(I181+K181)</f>
        <v>1.63966217431266</v>
      </c>
      <c r="D181" s="169">
        <f>SQRT((C170/(I181+K181)*F181)^2+(E181/(I181+K181)*J181)^2+((E181*(I181+K181-C170*I181)/(I181+K181)^2)*L181)^2+(K181/(I181+K181)*H181)^2+2*(((G181*(I181+K181-K181*I181)/(I181+K181)^2)*L181))^2)</f>
        <v>0.0016131875004851803</v>
      </c>
      <c r="E181" s="126">
        <f t="shared" si="21"/>
        <v>1641.2362500000002</v>
      </c>
      <c r="F181" s="94">
        <f t="shared" si="22"/>
        <v>0.09223636726758054</v>
      </c>
      <c r="G181" s="78">
        <f>E176</f>
        <v>0</v>
      </c>
      <c r="H181" s="58">
        <f>C173*G181/100</f>
        <v>0</v>
      </c>
      <c r="I181" s="63">
        <f>0.96*C170</f>
        <v>76.8</v>
      </c>
      <c r="J181" s="94">
        <f>C171</f>
        <v>0.05773502691896258</v>
      </c>
      <c r="K181" s="63">
        <f>C169</f>
        <v>80000</v>
      </c>
      <c r="L181" s="94">
        <f>C172</f>
        <v>0.05773502691896258</v>
      </c>
      <c r="M181" s="173">
        <f t="shared" si="20"/>
        <v>0.09838535801811872</v>
      </c>
      <c r="N181" s="1"/>
      <c r="O181" s="133"/>
      <c r="P181" s="1"/>
    </row>
    <row r="182" spans="2:16" ht="15">
      <c r="B182" s="13" t="s">
        <v>7</v>
      </c>
      <c r="C182" s="138">
        <f>E182*C$170/(I182+K182)+F$176*K182/(I182+K182)</f>
        <v>18.892875339673918</v>
      </c>
      <c r="D182" s="169">
        <f>SQRT((C170/(I182+K182)*F182)^2+(E182/(I182+K182)*J182)^2+((E182*(I182+K182-C170*I182)/(I182+K182)^2)*L182)^2+(K182/(I182+K182)*H182)^2+2*(((G182*(I182+K182-K182*I182)/(I182+K182)^2)*L182))^2)</f>
        <v>0.21689877858456982</v>
      </c>
      <c r="E182" s="126">
        <f t="shared" si="21"/>
        <v>16411.012500000004</v>
      </c>
      <c r="F182" s="94">
        <f t="shared" si="22"/>
        <v>0.7542866992543353</v>
      </c>
      <c r="G182" s="78">
        <f>F176</f>
        <v>2.5</v>
      </c>
      <c r="H182" s="58">
        <f>(C173*G182/100)/SQRT(3)</f>
        <v>0.21650635094610968</v>
      </c>
      <c r="I182" s="63">
        <f>0.96*C170</f>
        <v>76.8</v>
      </c>
      <c r="J182" s="94">
        <f>C171</f>
        <v>0.05773502691896258</v>
      </c>
      <c r="K182" s="63">
        <f>C169</f>
        <v>80000</v>
      </c>
      <c r="L182" s="94">
        <f>C172</f>
        <v>0.05773502691896258</v>
      </c>
      <c r="M182" s="173">
        <f t="shared" si="20"/>
        <v>1.1480453593482156</v>
      </c>
      <c r="N182" s="1"/>
      <c r="O182" s="133"/>
      <c r="P182" s="1"/>
    </row>
    <row r="183" spans="1:15" ht="15">
      <c r="A183" s="1"/>
      <c r="B183" s="37" t="s">
        <v>8</v>
      </c>
      <c r="C183" s="138">
        <f>E183*C$170/(I183+K183)+G$176*K183/(I183+K183)</f>
        <v>1.799508721627238</v>
      </c>
      <c r="D183" s="170">
        <f>SQRT((C170/(I183+K183)*F183)^2+(E183/(I183+K183)*J183)^2+((E183*(I183+K183-C170*I183)/(I183+K183)^2)*L183)^2+(K183/(I183+K183)*H183)^2+2*(((G183*(I183+K183-K183*I183)/(I183+K183)^2)*L183))^2)</f>
        <v>0.013936807680843034</v>
      </c>
      <c r="E183" s="126">
        <f t="shared" si="21"/>
        <v>1641.2362500000002</v>
      </c>
      <c r="F183" s="94">
        <f t="shared" si="22"/>
        <v>0.09327136455911858</v>
      </c>
      <c r="G183" s="79">
        <f>G176</f>
        <v>0.16</v>
      </c>
      <c r="H183" s="60">
        <f>(C173*G183/100)/SQRT(3)</f>
        <v>0.013856406460551019</v>
      </c>
      <c r="I183" s="62">
        <f>0.96*C170</f>
        <v>76.8</v>
      </c>
      <c r="J183" s="95">
        <f>C171</f>
        <v>0.05773502691896258</v>
      </c>
      <c r="K183" s="62">
        <f>C169</f>
        <v>80000</v>
      </c>
      <c r="L183" s="95">
        <f>C172</f>
        <v>0.05773502691896258</v>
      </c>
      <c r="M183" s="174">
        <f t="shared" si="20"/>
        <v>0.7744784736714376</v>
      </c>
      <c r="N183" s="1"/>
      <c r="O183" s="133"/>
    </row>
    <row r="184" spans="1:15" ht="15">
      <c r="A184" s="1"/>
      <c r="B184" s="13" t="s">
        <v>9</v>
      </c>
      <c r="C184" s="138">
        <f>E184*C$170/(I184+K184)+H$176*K184/(I184+K184)</f>
        <v>1.63966217431266</v>
      </c>
      <c r="D184" s="169">
        <f>SQRT((C170/(I184+K184)*F184)^2+(E184/(I184+K184)*J184)^2+((E184*(I184+K184-C170*I184)/(I184+K184)^2)*L184)^2+(K184/(I184+K184)*H184)^2+2*(((G184*(I184+K184-K184*I184)/(I184+K184)^2)*L184))^2)</f>
        <v>0.0016131875004851803</v>
      </c>
      <c r="E184" s="126">
        <f t="shared" si="21"/>
        <v>1641.2362500000002</v>
      </c>
      <c r="F184" s="94">
        <f t="shared" si="22"/>
        <v>0.09223636726758054</v>
      </c>
      <c r="G184" s="78">
        <f>H176</f>
        <v>0</v>
      </c>
      <c r="H184" s="58">
        <f>C173*G184/100</f>
        <v>0</v>
      </c>
      <c r="I184" s="63">
        <f>0.96*C170</f>
        <v>76.8</v>
      </c>
      <c r="J184" s="94">
        <f>C171</f>
        <v>0.05773502691896258</v>
      </c>
      <c r="K184" s="63">
        <f>C169</f>
        <v>80000</v>
      </c>
      <c r="L184" s="94">
        <f>C172</f>
        <v>0.05773502691896258</v>
      </c>
      <c r="M184" s="173">
        <f t="shared" si="20"/>
        <v>0.09838535801811872</v>
      </c>
      <c r="N184" s="1"/>
      <c r="O184" s="133"/>
    </row>
    <row r="185" spans="1:15" ht="15">
      <c r="A185" s="1"/>
      <c r="B185" s="37" t="s">
        <v>10</v>
      </c>
      <c r="C185" s="138">
        <f>E185*C$170/(I185+K185)+I$176*K185/(I185+K185)</f>
        <v>1.63966217431266</v>
      </c>
      <c r="D185" s="170">
        <f>SQRT((C170/(I185+K185)*F185)^2+(E185/(I185+K185)*J185)^2+((E185*(I185+K185-C170*I185)/(I185+K185)^2)*L185)^2+(K185/(I185+K185)*H185)^2+2*(((G185*(I185+K185-K185*I185)/(I185+K185)^2)*L185))^2)</f>
        <v>0.0016131875004851803</v>
      </c>
      <c r="E185" s="126">
        <f t="shared" si="21"/>
        <v>1641.2362500000002</v>
      </c>
      <c r="F185" s="94">
        <f t="shared" si="22"/>
        <v>0.09223636726758054</v>
      </c>
      <c r="G185" s="79">
        <f>I176</f>
        <v>0</v>
      </c>
      <c r="H185" s="60">
        <f>C173*G185/100</f>
        <v>0</v>
      </c>
      <c r="I185" s="62">
        <f>0.96*C170</f>
        <v>76.8</v>
      </c>
      <c r="J185" s="95">
        <f>C171</f>
        <v>0.05773502691896258</v>
      </c>
      <c r="K185" s="62">
        <f>C169</f>
        <v>80000</v>
      </c>
      <c r="L185" s="95">
        <f>C172</f>
        <v>0.05773502691896258</v>
      </c>
      <c r="M185" s="174">
        <f t="shared" si="20"/>
        <v>0.09838535801811872</v>
      </c>
      <c r="N185" s="1"/>
      <c r="O185" s="133"/>
    </row>
    <row r="186" spans="1:15" ht="15">
      <c r="A186" s="1"/>
      <c r="B186" s="13" t="s">
        <v>11</v>
      </c>
      <c r="C186" s="138">
        <f>E186*C$170/(I186+K186)+J$176*K186/(I186+K186)</f>
        <v>1.63966217431266</v>
      </c>
      <c r="D186" s="169">
        <f>SQRT((C170/(I186+K186)*F186)^2+(E186/(I186+K186)*J186)^2+((E186*(I186+K186-C170*I186)/(I186+K186)^2)*L186)^2+(K186/(I186+K186)*H186)^2+2*(((G186*(I186+K186-K186*I186)/(I186+K186)^2)*L186))^2)</f>
        <v>0.0016131875004851803</v>
      </c>
      <c r="E186" s="126">
        <f t="shared" si="21"/>
        <v>1641.2362500000002</v>
      </c>
      <c r="F186" s="94">
        <f t="shared" si="22"/>
        <v>0.09223636726758054</v>
      </c>
      <c r="G186" s="78">
        <f>J176</f>
        <v>0</v>
      </c>
      <c r="H186" s="58">
        <f>C173*G186/100</f>
        <v>0</v>
      </c>
      <c r="I186" s="63">
        <f>0.96*C170</f>
        <v>76.8</v>
      </c>
      <c r="J186" s="94">
        <f>C171</f>
        <v>0.05773502691896258</v>
      </c>
      <c r="K186" s="63">
        <f>C169</f>
        <v>80000</v>
      </c>
      <c r="L186" s="94">
        <f>C172</f>
        <v>0.05773502691896258</v>
      </c>
      <c r="M186" s="173">
        <f t="shared" si="20"/>
        <v>0.09838535801811872</v>
      </c>
      <c r="O186" s="133"/>
    </row>
    <row r="187" spans="1:15" ht="15">
      <c r="A187" s="1"/>
      <c r="B187" s="14" t="s">
        <v>12</v>
      </c>
      <c r="C187" s="138">
        <f>E187*C$170/(I187+K187)+K$176*K187/(I187+K187)</f>
        <v>1.63966217431266</v>
      </c>
      <c r="D187" s="171">
        <f>SQRT((C170/(I187+K187)*F187)^2+(E187/(I187+K187)*J187)^2+((E187*(I187+K187-C170*I187)/(I187+K187)^2)*L187)^2+(K187/(I187+K187)*H187)^2+2*(((G187*(I187+K187-K187*I187)/(I187+K187)^2)*L187))^2)</f>
        <v>0.0016131875004851803</v>
      </c>
      <c r="E187" s="126">
        <f t="shared" si="21"/>
        <v>1641.2362500000002</v>
      </c>
      <c r="F187" s="94">
        <f t="shared" si="22"/>
        <v>0.09223636726758054</v>
      </c>
      <c r="G187" s="81">
        <f>K176</f>
        <v>0</v>
      </c>
      <c r="H187" s="82">
        <f>C173*G187/100</f>
        <v>0</v>
      </c>
      <c r="I187" s="80">
        <f>0.96*C170</f>
        <v>76.8</v>
      </c>
      <c r="J187" s="131">
        <f>C171</f>
        <v>0.05773502691896258</v>
      </c>
      <c r="K187" s="80">
        <f>C169</f>
        <v>80000</v>
      </c>
      <c r="L187" s="131">
        <f>C172</f>
        <v>0.05773502691896258</v>
      </c>
      <c r="M187" s="175">
        <f t="shared" si="20"/>
        <v>0.09838535801811872</v>
      </c>
      <c r="O187" s="133"/>
    </row>
    <row r="188" ht="15">
      <c r="A188" s="1"/>
    </row>
    <row r="189" ht="15">
      <c r="A189" s="1"/>
    </row>
    <row r="190" spans="1:16" ht="15">
      <c r="A190" s="1"/>
      <c r="P190" s="5"/>
    </row>
    <row r="191" spans="1:16" ht="15">
      <c r="A191" s="1"/>
      <c r="P191" s="1"/>
    </row>
    <row r="192" spans="1:16" ht="15">
      <c r="A192" s="1"/>
      <c r="P192" s="1"/>
    </row>
    <row r="193" spans="1:16" ht="18.75">
      <c r="A193" s="1"/>
      <c r="B193" s="19" t="s">
        <v>26</v>
      </c>
      <c r="P193" s="1"/>
    </row>
    <row r="194" spans="1:16" ht="18.75">
      <c r="A194" s="1"/>
      <c r="C194" s="19"/>
      <c r="D194" s="19"/>
      <c r="P194" s="1"/>
    </row>
    <row r="195" spans="1:16" ht="15">
      <c r="A195" s="1"/>
      <c r="B195" s="74" t="s">
        <v>19</v>
      </c>
      <c r="C195" s="144">
        <v>80000</v>
      </c>
      <c r="D195" s="2" t="s">
        <v>148</v>
      </c>
      <c r="F195" s="1"/>
      <c r="G195" s="1"/>
      <c r="H195" s="1"/>
      <c r="I195" s="1"/>
      <c r="J195" s="1"/>
      <c r="K195" s="1"/>
      <c r="L195" s="1"/>
      <c r="M195" s="1"/>
      <c r="P195" s="1"/>
    </row>
    <row r="196" spans="1:16" ht="15">
      <c r="A196" s="1"/>
      <c r="B196" s="53" t="s">
        <v>20</v>
      </c>
      <c r="C196" s="144">
        <v>800</v>
      </c>
      <c r="D196" s="2" t="s">
        <v>147</v>
      </c>
      <c r="F196" s="1"/>
      <c r="G196" s="1"/>
      <c r="H196" s="1"/>
      <c r="I196" s="1"/>
      <c r="J196" s="1"/>
      <c r="K196" s="1"/>
      <c r="L196" s="1"/>
      <c r="M196" s="1"/>
      <c r="P196" s="1"/>
    </row>
    <row r="197" spans="1:16" ht="15.75">
      <c r="A197" s="1"/>
      <c r="B197" s="115" t="s">
        <v>115</v>
      </c>
      <c r="C197" s="176">
        <f>0.1/SQRT(3)</f>
        <v>0.05773502691896258</v>
      </c>
      <c r="D197" s="50" t="s">
        <v>116</v>
      </c>
      <c r="F197" s="1"/>
      <c r="G197" s="1"/>
      <c r="H197" s="1"/>
      <c r="I197" s="1"/>
      <c r="J197" s="1"/>
      <c r="K197" s="1"/>
      <c r="L197" s="1"/>
      <c r="M197" s="1"/>
      <c r="P197" s="1"/>
    </row>
    <row r="198" spans="1:16" ht="15">
      <c r="A198" s="1"/>
      <c r="B198" s="74" t="s">
        <v>21</v>
      </c>
      <c r="C198" s="176">
        <f>0.1/SQRT(3)</f>
        <v>0.05773502691896258</v>
      </c>
      <c r="D198" s="50" t="s">
        <v>116</v>
      </c>
      <c r="F198" s="1"/>
      <c r="G198" s="1"/>
      <c r="H198" s="1"/>
      <c r="I198" s="1"/>
      <c r="J198" s="1"/>
      <c r="K198" s="1"/>
      <c r="L198" s="1"/>
      <c r="M198" s="1"/>
      <c r="P198" s="1"/>
    </row>
    <row r="199" spans="1:16" ht="15">
      <c r="A199" s="1"/>
      <c r="B199" s="53" t="s">
        <v>106</v>
      </c>
      <c r="C199" s="144">
        <v>15</v>
      </c>
      <c r="D199" s="50" t="s">
        <v>129</v>
      </c>
      <c r="F199" s="1"/>
      <c r="G199" s="1"/>
      <c r="H199" s="1"/>
      <c r="I199" s="1"/>
      <c r="J199" s="1"/>
      <c r="K199" s="1"/>
      <c r="L199" s="1"/>
      <c r="M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P200" s="1"/>
    </row>
    <row r="201" spans="1:16" ht="15">
      <c r="A201" s="1"/>
      <c r="B201" s="111" t="s">
        <v>3</v>
      </c>
      <c r="C201" s="112" t="s">
        <v>4</v>
      </c>
      <c r="D201" s="112" t="s">
        <v>5</v>
      </c>
      <c r="E201" s="112" t="s">
        <v>6</v>
      </c>
      <c r="F201" s="113" t="s">
        <v>7</v>
      </c>
      <c r="G201" s="112" t="s">
        <v>8</v>
      </c>
      <c r="H201" s="112" t="s">
        <v>9</v>
      </c>
      <c r="I201" s="112" t="s">
        <v>10</v>
      </c>
      <c r="J201" s="112" t="s">
        <v>11</v>
      </c>
      <c r="K201" s="194" t="s">
        <v>12</v>
      </c>
      <c r="L201" s="194"/>
      <c r="M201" s="1"/>
      <c r="P201" s="1"/>
    </row>
    <row r="202" spans="1:16" ht="15">
      <c r="A202" s="1"/>
      <c r="B202" s="73" t="s">
        <v>13</v>
      </c>
      <c r="C202" s="152">
        <v>0.15</v>
      </c>
      <c r="D202" s="152">
        <v>0</v>
      </c>
      <c r="E202" s="152">
        <v>0</v>
      </c>
      <c r="F202" s="153">
        <v>2.5</v>
      </c>
      <c r="G202" s="152">
        <v>0.16</v>
      </c>
      <c r="H202" s="152">
        <v>0</v>
      </c>
      <c r="I202" s="152">
        <v>0</v>
      </c>
      <c r="J202" s="152">
        <v>0</v>
      </c>
      <c r="K202" s="195">
        <v>0</v>
      </c>
      <c r="L202" s="195"/>
      <c r="M202" s="1"/>
      <c r="P202" s="1"/>
    </row>
    <row r="203" spans="2:16" ht="15">
      <c r="B203" s="43"/>
      <c r="C203" s="44"/>
      <c r="D203" s="45"/>
      <c r="E203" s="29"/>
      <c r="F203" s="45"/>
      <c r="G203" s="29"/>
      <c r="H203" s="45"/>
      <c r="I203" s="46"/>
      <c r="J203" s="45"/>
      <c r="K203" s="46"/>
      <c r="L203" s="47"/>
      <c r="M203" s="32"/>
      <c r="P203" s="1"/>
    </row>
    <row r="204" spans="1:16" ht="15">
      <c r="A204" s="1"/>
      <c r="B204" s="35" t="s">
        <v>32</v>
      </c>
      <c r="C204" s="89" t="s">
        <v>78</v>
      </c>
      <c r="D204" s="55" t="s">
        <v>141</v>
      </c>
      <c r="E204" s="55" t="s">
        <v>74</v>
      </c>
      <c r="F204" s="55" t="s">
        <v>75</v>
      </c>
      <c r="G204" s="55" t="s">
        <v>46</v>
      </c>
      <c r="H204" s="55" t="s">
        <v>47</v>
      </c>
      <c r="I204" s="55" t="s">
        <v>79</v>
      </c>
      <c r="J204" s="55" t="s">
        <v>80</v>
      </c>
      <c r="K204" s="55" t="s">
        <v>81</v>
      </c>
      <c r="L204" s="55" t="s">
        <v>82</v>
      </c>
      <c r="M204" s="55" t="s">
        <v>83</v>
      </c>
      <c r="P204" s="1"/>
    </row>
    <row r="205" spans="1:16" ht="15">
      <c r="A205" s="1"/>
      <c r="B205" s="37" t="s">
        <v>4</v>
      </c>
      <c r="C205" s="139">
        <f>E205*C$196/(I205+K205)+C$202*K205/(I205+K205)</f>
        <v>0.9278089432358451</v>
      </c>
      <c r="D205" s="170">
        <f>SQRT((C196/(I205+K205)*F205)^2+(E205/(I205+K205)*J205)^2+((E205*(I205+K205-C196*I205)/(I205+K205)^2)*L205)^2+(K205/(I205+K205)*H205)^2+2*(((G205*(I205+K205-K205*I205)/(I205+K205)^2)*L205))^2)</f>
        <v>0.012873530444455323</v>
      </c>
      <c r="E205" s="130">
        <f aca="true" t="shared" si="23" ref="E205:E213">C74</f>
        <v>78.67159090909092</v>
      </c>
      <c r="F205" s="95">
        <f aca="true" t="shared" si="24" ref="F205:F213">D74</f>
        <v>0.01325444168610745</v>
      </c>
      <c r="G205" s="121">
        <f>C202</f>
        <v>0.15</v>
      </c>
      <c r="H205" s="60">
        <f>(C199*G205/100)/SQRT(3)</f>
        <v>0.01299038105676658</v>
      </c>
      <c r="I205" s="62">
        <f>0.96*C196</f>
        <v>768</v>
      </c>
      <c r="J205" s="95">
        <f>C197</f>
        <v>0.05773502691896258</v>
      </c>
      <c r="K205" s="108">
        <f>C195</f>
        <v>80000</v>
      </c>
      <c r="L205" s="130">
        <f>C198</f>
        <v>0.05773502691896258</v>
      </c>
      <c r="M205" s="174">
        <f aca="true" t="shared" si="25" ref="M205:M213">D205/C205*100</f>
        <v>1.3875195468107195</v>
      </c>
      <c r="O205" s="123"/>
      <c r="P205" s="1"/>
    </row>
    <row r="206" spans="1:16" ht="15">
      <c r="A206" s="1"/>
      <c r="B206" s="13" t="s">
        <v>5</v>
      </c>
      <c r="C206" s="139">
        <f>E206*C$196/(I206+K206)+D$202*K206/(I206+K206)</f>
        <v>0.7778134928608802</v>
      </c>
      <c r="D206" s="169">
        <f>SQRT((C196/(I206+K206)*F206)^2+(E206/(I206+K206)*J206)^2+((E206*(I206+K206-C196*I206)/(I206+K206)^2)*L206)^2+(K206/(I206+K206)*H206)^2+2*(((G206*(I206+K206-K206*I206)/(I206+K206)^2)*L206))^2)</f>
        <v>0.00037780460128782365</v>
      </c>
      <c r="E206" s="94">
        <f t="shared" si="23"/>
        <v>78.52805023923446</v>
      </c>
      <c r="F206" s="94">
        <f t="shared" si="24"/>
        <v>0.004556804971081642</v>
      </c>
      <c r="G206" s="78">
        <f>D202</f>
        <v>0</v>
      </c>
      <c r="H206" s="58">
        <f>C199*G206/100</f>
        <v>0</v>
      </c>
      <c r="I206" s="63">
        <f>0.96*C196</f>
        <v>768</v>
      </c>
      <c r="J206" s="94">
        <f>C197</f>
        <v>0.05773502691896258</v>
      </c>
      <c r="K206" s="63">
        <f>C195</f>
        <v>80000</v>
      </c>
      <c r="L206" s="94">
        <f>C198</f>
        <v>0.05773502691896258</v>
      </c>
      <c r="M206" s="173">
        <f t="shared" si="25"/>
        <v>0.048572646881994606</v>
      </c>
      <c r="O206" s="123"/>
      <c r="P206" s="1"/>
    </row>
    <row r="207" spans="1:16" ht="15">
      <c r="A207" s="1"/>
      <c r="B207" s="37" t="s">
        <v>6</v>
      </c>
      <c r="C207" s="139">
        <f>E207*C$196/(I207+K207)+E$202*K207/(I207+K207)</f>
        <v>0.7778134928608802</v>
      </c>
      <c r="D207" s="170">
        <f>SQRT((C196/(I207+K207)*F207)^2+(E207/(I207+K207)*J207)^2+((E207*(I207+K207-C196*I207)/(I207+K207)^2)*L207)^2+(K207/(I207+K207)*H207)^2+2*(((G207*(I207+K207-K207*I207)/(I207+K207)^2)*L207))^2)</f>
        <v>0.00037780460128782365</v>
      </c>
      <c r="E207" s="95">
        <f t="shared" si="23"/>
        <v>78.52805023923446</v>
      </c>
      <c r="F207" s="95">
        <f t="shared" si="24"/>
        <v>0.004556804971081642</v>
      </c>
      <c r="G207" s="79">
        <f>E202</f>
        <v>0</v>
      </c>
      <c r="H207" s="60">
        <f>C199*G207/100</f>
        <v>0</v>
      </c>
      <c r="I207" s="62">
        <f>0.96*C196</f>
        <v>768</v>
      </c>
      <c r="J207" s="95">
        <f>C197</f>
        <v>0.05773502691896258</v>
      </c>
      <c r="K207" s="62">
        <f>C195</f>
        <v>80000</v>
      </c>
      <c r="L207" s="95">
        <f>C198</f>
        <v>0.05773502691896258</v>
      </c>
      <c r="M207" s="174">
        <f t="shared" si="25"/>
        <v>0.048572646881994606</v>
      </c>
      <c r="O207" s="123"/>
      <c r="P207" s="1"/>
    </row>
    <row r="208" spans="1:15" ht="15">
      <c r="A208" s="1"/>
      <c r="B208" s="13" t="s">
        <v>7</v>
      </c>
      <c r="C208" s="139">
        <f>E208*C$196/(I208+K208)+F$202*K208/(I208+K208)</f>
        <v>10.277419310504326</v>
      </c>
      <c r="D208" s="169">
        <f>SQRT((C196/(I208+K208)*F208)^2+(E208/(I208+K208)*J208)^2+((E208*(I208+K208-C196*I208)/(I208+K208)^2)*L208)^2+(K208/(I208+K208)*H208)^2+2*(((G208*(I208+K208-K208*I208)/(I208+K208)^2)*L208))^2)</f>
        <v>0.21449938810600852</v>
      </c>
      <c r="E208" s="94">
        <f t="shared" si="23"/>
        <v>787.6082535885168</v>
      </c>
      <c r="F208" s="94">
        <f t="shared" si="24"/>
        <v>0.21060892957235983</v>
      </c>
      <c r="G208" s="78">
        <f>F202</f>
        <v>2.5</v>
      </c>
      <c r="H208" s="58">
        <f>(C199*G208/100)/SQRT(3)</f>
        <v>0.21650635094610968</v>
      </c>
      <c r="I208" s="63">
        <f>0.96*C196</f>
        <v>768</v>
      </c>
      <c r="J208" s="94">
        <f>C197</f>
        <v>0.05773502691896258</v>
      </c>
      <c r="K208" s="63">
        <f>C195</f>
        <v>80000</v>
      </c>
      <c r="L208" s="94">
        <f>C198</f>
        <v>0.05773502691896258</v>
      </c>
      <c r="M208" s="173">
        <f t="shared" si="25"/>
        <v>2.087093866908528</v>
      </c>
      <c r="O208" s="123"/>
    </row>
    <row r="209" spans="1:15" ht="15">
      <c r="A209" s="1"/>
      <c r="B209" s="37" t="s">
        <v>8</v>
      </c>
      <c r="C209" s="139">
        <f>E209*C$196/(I209+K209)+G$202*K209/(I209+K209)</f>
        <v>0.9378086399275094</v>
      </c>
      <c r="D209" s="170">
        <f>SQRT((C196/(I209+K209)*F209)^2+(E209/(I209+K209)*J209)^2+((E209*(I209+K209-C196*I209)/(I209+K209)^2)*L209)^2+(K209/(I209+K209)*H209)^2+2*(((G209*(I209+K209-K209*I209)/(I209+K209)^2)*L209))^2)</f>
        <v>0.01373104838387004</v>
      </c>
      <c r="E209" s="95">
        <f t="shared" si="23"/>
        <v>78.68116028708135</v>
      </c>
      <c r="F209" s="95">
        <f t="shared" si="24"/>
        <v>0.014036529933389755</v>
      </c>
      <c r="G209" s="79">
        <f>G202</f>
        <v>0.16</v>
      </c>
      <c r="H209" s="60">
        <f>(C199*G209/100)/SQRT(3)</f>
        <v>0.013856406460551019</v>
      </c>
      <c r="I209" s="62">
        <f>0.96*C196</f>
        <v>768</v>
      </c>
      <c r="J209" s="95">
        <f>C197</f>
        <v>0.05773502691896258</v>
      </c>
      <c r="K209" s="62">
        <f>C195</f>
        <v>80000</v>
      </c>
      <c r="L209" s="95">
        <f>C198</f>
        <v>0.05773502691896258</v>
      </c>
      <c r="M209" s="174">
        <f t="shared" si="25"/>
        <v>1.4641631351286573</v>
      </c>
      <c r="O209" s="123"/>
    </row>
    <row r="210" spans="1:15" ht="15">
      <c r="A210" s="1"/>
      <c r="B210" s="13" t="s">
        <v>9</v>
      </c>
      <c r="C210" s="139">
        <f>E210*C$196/(I210+K210)+H$202*K210/(I210+K210)</f>
        <v>0.7778134928608802</v>
      </c>
      <c r="D210" s="169">
        <f>SQRT((C196/(I210+K210)*F210)^2+(E210/(I210+K210)*J210)^2+((E210*(I210+K210-C196*I210)/(I210+K210)^2)*L210)^2+(K210/(I210+K210)*H210)^2+2*(((G210*(I210+K210-K210*I210)/(I210+K210)^2)*L210))^2)</f>
        <v>0.00037780460128782365</v>
      </c>
      <c r="E210" s="94">
        <f t="shared" si="23"/>
        <v>78.52805023923446</v>
      </c>
      <c r="F210" s="94">
        <f t="shared" si="24"/>
        <v>0.004556804971081642</v>
      </c>
      <c r="G210" s="78">
        <f>H202</f>
        <v>0</v>
      </c>
      <c r="H210" s="58">
        <f>C199*G210/100</f>
        <v>0</v>
      </c>
      <c r="I210" s="63">
        <f>0.96*C196</f>
        <v>768</v>
      </c>
      <c r="J210" s="94">
        <f>C197</f>
        <v>0.05773502691896258</v>
      </c>
      <c r="K210" s="63">
        <f>C195</f>
        <v>80000</v>
      </c>
      <c r="L210" s="94">
        <f>C198</f>
        <v>0.05773502691896258</v>
      </c>
      <c r="M210" s="173">
        <f t="shared" si="25"/>
        <v>0.048572646881994606</v>
      </c>
      <c r="O210" s="123"/>
    </row>
    <row r="211" spans="1:15" ht="15">
      <c r="A211" s="1"/>
      <c r="B211" s="37" t="s">
        <v>10</v>
      </c>
      <c r="C211" s="139">
        <f>E211*C$196/(I211+K211)+I$202*K211/(I211+K211)</f>
        <v>0.7778134928608802</v>
      </c>
      <c r="D211" s="170">
        <f>SQRT((C196/(I211+K211)*F211)^2+(E211/(I211+K211)*J211)^2+((E211*(I211+K211-C196*I211)/(I211+K211)^2)*L211)^2+(K211/(I211+K211)*H211)^2+2*(((G211*(I211+K211-K211*I211)/(I211+K211)^2)*L211))^2)</f>
        <v>0.00037780460128782365</v>
      </c>
      <c r="E211" s="95">
        <f t="shared" si="23"/>
        <v>78.52805023923446</v>
      </c>
      <c r="F211" s="95">
        <f t="shared" si="24"/>
        <v>0.004556804971081642</v>
      </c>
      <c r="G211" s="79">
        <f>I202</f>
        <v>0</v>
      </c>
      <c r="H211" s="60">
        <f>C199*G211/100</f>
        <v>0</v>
      </c>
      <c r="I211" s="62">
        <f>0.96*C196</f>
        <v>768</v>
      </c>
      <c r="J211" s="95">
        <f>C197</f>
        <v>0.05773502691896258</v>
      </c>
      <c r="K211" s="62">
        <f>C195</f>
        <v>80000</v>
      </c>
      <c r="L211" s="95">
        <f>C198</f>
        <v>0.05773502691896258</v>
      </c>
      <c r="M211" s="174">
        <f t="shared" si="25"/>
        <v>0.048572646881994606</v>
      </c>
      <c r="O211" s="123"/>
    </row>
    <row r="212" spans="2:15" ht="15">
      <c r="B212" s="13" t="s">
        <v>11</v>
      </c>
      <c r="C212" s="139">
        <f>E212*C$196/(I212+K212)+J$202*K212/(I212+K212)</f>
        <v>0.7778134928608802</v>
      </c>
      <c r="D212" s="169">
        <f>SQRT((C196/(I212+K212)*F212)^2+(E212/(I212+K212)*J212)^2+((E212*(I212+K212-C196*I212)/(I212+K212)^2)*L212)^2+(K212/(I212+K212)*H212)^2+2*(((G212*(I212+K212-K212*I212)/(I212+K212)^2)*L212))^2)</f>
        <v>0.00037780460128782365</v>
      </c>
      <c r="E212" s="94">
        <f t="shared" si="23"/>
        <v>78.52805023923446</v>
      </c>
      <c r="F212" s="94">
        <f t="shared" si="24"/>
        <v>0.004556804971081642</v>
      </c>
      <c r="G212" s="78">
        <f>J202</f>
        <v>0</v>
      </c>
      <c r="H212" s="58">
        <f>C199*G212/100</f>
        <v>0</v>
      </c>
      <c r="I212" s="63">
        <f>0.96*C196</f>
        <v>768</v>
      </c>
      <c r="J212" s="94">
        <f>C197</f>
        <v>0.05773502691896258</v>
      </c>
      <c r="K212" s="63">
        <f>C195</f>
        <v>80000</v>
      </c>
      <c r="L212" s="94">
        <f>C198</f>
        <v>0.05773502691896258</v>
      </c>
      <c r="M212" s="173">
        <f t="shared" si="25"/>
        <v>0.048572646881994606</v>
      </c>
      <c r="O212" s="123"/>
    </row>
    <row r="213" spans="2:15" ht="15">
      <c r="B213" s="14" t="s">
        <v>12</v>
      </c>
      <c r="C213" s="139">
        <f>E213*C$196/(I213+K213)+K$202*K213/(I213+K213)</f>
        <v>0.7778134928608802</v>
      </c>
      <c r="D213" s="171">
        <f>SQRT((C196/(I213+K213)*F213)^2+(E213/(I213+K213)*J213)^2+((E213*(I213+K213-C196*I213)/(I213+K213)^2)*L213)^2+(K213/(I213+K213)*H213)^2+2*(((G213*(I213+K213-K213*I213)/(I213+K213)^2)*L213))^2)</f>
        <v>0.00037780460128782365</v>
      </c>
      <c r="E213" s="131">
        <f t="shared" si="23"/>
        <v>78.52805023923446</v>
      </c>
      <c r="F213" s="131">
        <f t="shared" si="24"/>
        <v>0.004556804971081642</v>
      </c>
      <c r="G213" s="81">
        <f>K202</f>
        <v>0</v>
      </c>
      <c r="H213" s="82">
        <f>C199*G213/100</f>
        <v>0</v>
      </c>
      <c r="I213" s="80">
        <f>0.96*C196</f>
        <v>768</v>
      </c>
      <c r="J213" s="131">
        <f>C197</f>
        <v>0.05773502691896258</v>
      </c>
      <c r="K213" s="80">
        <f>C195</f>
        <v>80000</v>
      </c>
      <c r="L213" s="131">
        <f>C198</f>
        <v>0.05773502691896258</v>
      </c>
      <c r="M213" s="175">
        <f t="shared" si="25"/>
        <v>0.048572646881994606</v>
      </c>
      <c r="O213" s="123"/>
    </row>
    <row r="218" ht="15">
      <c r="A218" s="1"/>
    </row>
    <row r="219" spans="1:2" ht="18">
      <c r="A219" s="1"/>
      <c r="B219" s="17" t="s">
        <v>120</v>
      </c>
    </row>
    <row r="220" spans="1:4" ht="18.75">
      <c r="A220" s="1"/>
      <c r="C220" s="19"/>
      <c r="D220" s="19"/>
    </row>
    <row r="221" spans="1:13" ht="15">
      <c r="A221" s="1"/>
      <c r="B221" s="74" t="s">
        <v>19</v>
      </c>
      <c r="C221" s="144">
        <v>80000</v>
      </c>
      <c r="D221" s="2" t="s">
        <v>148</v>
      </c>
      <c r="E221" s="2"/>
      <c r="F221" s="2"/>
      <c r="G221" s="2"/>
      <c r="H221" s="2"/>
      <c r="I221" s="2"/>
      <c r="J221" s="2"/>
      <c r="K221" s="2"/>
      <c r="L221" s="2"/>
      <c r="M221" s="102"/>
    </row>
    <row r="222" spans="1:13" ht="15">
      <c r="A222" s="1"/>
      <c r="B222" s="53" t="s">
        <v>20</v>
      </c>
      <c r="C222" s="144">
        <v>400</v>
      </c>
      <c r="D222" s="2" t="s">
        <v>147</v>
      </c>
      <c r="E222" s="2"/>
      <c r="F222" s="2"/>
      <c r="G222" s="2"/>
      <c r="H222" s="2"/>
      <c r="I222" s="2"/>
      <c r="J222" s="2"/>
      <c r="K222" s="2"/>
      <c r="L222" s="2"/>
      <c r="M222" s="102"/>
    </row>
    <row r="223" spans="1:13" ht="15">
      <c r="A223" s="1"/>
      <c r="B223" s="53" t="s">
        <v>113</v>
      </c>
      <c r="C223" s="176">
        <f>0.1/SQRT(3)</f>
        <v>0.05773502691896258</v>
      </c>
      <c r="D223" s="50" t="s">
        <v>116</v>
      </c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1"/>
      <c r="B224" s="74" t="s">
        <v>21</v>
      </c>
      <c r="C224" s="176">
        <f>0.1/SQRT(3)</f>
        <v>0.05773502691896258</v>
      </c>
      <c r="D224" s="50" t="s">
        <v>116</v>
      </c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1"/>
      <c r="B225" s="53" t="s">
        <v>106</v>
      </c>
      <c r="C225" s="144">
        <v>15</v>
      </c>
      <c r="D225" s="50" t="s">
        <v>129</v>
      </c>
      <c r="E225" s="2"/>
      <c r="F225" s="2"/>
      <c r="G225" s="2"/>
      <c r="H225" s="2"/>
      <c r="I225" s="2"/>
      <c r="J225" s="2"/>
      <c r="K225" s="2"/>
      <c r="L225" s="2"/>
      <c r="M225" s="102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5">
      <c r="B227" s="73" t="s">
        <v>3</v>
      </c>
      <c r="C227" s="65" t="s">
        <v>4</v>
      </c>
      <c r="D227" s="65" t="s">
        <v>5</v>
      </c>
      <c r="E227" s="65" t="s">
        <v>6</v>
      </c>
      <c r="F227" s="65" t="s">
        <v>7</v>
      </c>
      <c r="G227" s="65" t="s">
        <v>8</v>
      </c>
      <c r="H227" s="65" t="s">
        <v>9</v>
      </c>
      <c r="I227" s="65" t="s">
        <v>10</v>
      </c>
      <c r="J227" s="65" t="s">
        <v>11</v>
      </c>
      <c r="K227" s="186" t="s">
        <v>12</v>
      </c>
      <c r="L227" s="187"/>
      <c r="M227" s="1"/>
    </row>
    <row r="228" spans="1:13" ht="15">
      <c r="A228" s="1"/>
      <c r="B228" s="73" t="s">
        <v>13</v>
      </c>
      <c r="C228" s="152">
        <v>0.15</v>
      </c>
      <c r="D228" s="152">
        <v>0</v>
      </c>
      <c r="E228" s="152">
        <v>0</v>
      </c>
      <c r="F228" s="152">
        <v>2.5</v>
      </c>
      <c r="G228" s="152">
        <v>0.16</v>
      </c>
      <c r="H228" s="152">
        <v>0</v>
      </c>
      <c r="I228" s="152">
        <v>0</v>
      </c>
      <c r="J228" s="152">
        <v>0</v>
      </c>
      <c r="K228" s="190">
        <v>0</v>
      </c>
      <c r="L228" s="190"/>
      <c r="M228" s="1"/>
    </row>
    <row r="229" spans="2:13" ht="15">
      <c r="B229" s="43"/>
      <c r="C229" s="44"/>
      <c r="D229" s="45"/>
      <c r="E229" s="29"/>
      <c r="F229" s="45"/>
      <c r="G229" s="29"/>
      <c r="H229" s="45"/>
      <c r="I229" s="46"/>
      <c r="J229" s="45"/>
      <c r="K229" s="46"/>
      <c r="L229" s="47"/>
      <c r="M229" s="32"/>
    </row>
    <row r="230" spans="1:13" ht="15">
      <c r="A230" s="1"/>
      <c r="B230" s="35" t="s">
        <v>32</v>
      </c>
      <c r="C230" s="89" t="s">
        <v>88</v>
      </c>
      <c r="D230" s="55" t="s">
        <v>142</v>
      </c>
      <c r="E230" s="55" t="s">
        <v>74</v>
      </c>
      <c r="F230" s="55" t="s">
        <v>75</v>
      </c>
      <c r="G230" s="55" t="s">
        <v>46</v>
      </c>
      <c r="H230" s="55" t="s">
        <v>47</v>
      </c>
      <c r="I230" s="55" t="s">
        <v>89</v>
      </c>
      <c r="J230" s="55" t="s">
        <v>90</v>
      </c>
      <c r="K230" s="55" t="s">
        <v>91</v>
      </c>
      <c r="L230" s="55" t="s">
        <v>92</v>
      </c>
      <c r="M230" s="55" t="s">
        <v>93</v>
      </c>
    </row>
    <row r="231" spans="1:15" ht="15">
      <c r="A231" s="1"/>
      <c r="B231" s="13" t="s">
        <v>4</v>
      </c>
      <c r="C231" s="140">
        <f>E231*C$222/(I231+K231)+C$228*K231/(I231+K231)</f>
        <v>0.5407622955269253</v>
      </c>
      <c r="D231" s="169">
        <f>SQRT((C222/(I231+K231)*F231)^2+(E231/(I231+K231)*J231)^2+((E231*(I231+K231-C222*I231)/(I231+K231)^2)*L231)^2+(K231/(I231+K231)*H231)^2+2*(((G231*(I231+K231-K231*I231)/(I231+K231)^2)*L231))^2)</f>
        <v>0.01292884968873681</v>
      </c>
      <c r="E231" s="126">
        <f aca="true" t="shared" si="26" ref="E231:E239">C74</f>
        <v>78.67159090909092</v>
      </c>
      <c r="F231" s="167">
        <f aca="true" t="shared" si="27" ref="F231:F239">D74</f>
        <v>0.01325444168610745</v>
      </c>
      <c r="G231" s="78">
        <f>C228</f>
        <v>0.15</v>
      </c>
      <c r="H231" s="58">
        <f>(C225*G231/100)/SQRT(3)</f>
        <v>0.01299038105676658</v>
      </c>
      <c r="I231" s="63">
        <f>0.96*C222</f>
        <v>384</v>
      </c>
      <c r="J231" s="94">
        <f>C223</f>
        <v>0.05773502691896258</v>
      </c>
      <c r="K231" s="63">
        <f>C221</f>
        <v>80000</v>
      </c>
      <c r="L231" s="94">
        <f>C224</f>
        <v>0.05773502691896258</v>
      </c>
      <c r="M231" s="173">
        <f aca="true" t="shared" si="28" ref="M231:M239">D231/C231*100</f>
        <v>2.3908563514286407</v>
      </c>
      <c r="O231" s="134"/>
    </row>
    <row r="232" spans="1:15" ht="15">
      <c r="A232" s="1"/>
      <c r="B232" s="37" t="s">
        <v>5</v>
      </c>
      <c r="C232" s="140">
        <f>E232*C$222/(I232+K232)+D$228*K232/(I232+K232)</f>
        <v>0.3907645812063817</v>
      </c>
      <c r="D232" s="170">
        <f>SQRT((C222/(I232+K232)*F232)^2+(E232/(I232+K232)*J232)^2+((E232*(I232+K232-C222*I232)/(I232+K232)^2)*L232)^2+(K232/(I232+K232)*H232)^2+2*(((G232*(I232+K232-K232*I232)/(I232+K232)^2)*L232))^2)</f>
        <v>7.958949355354344E-05</v>
      </c>
      <c r="E232" s="127">
        <f t="shared" si="26"/>
        <v>78.52805023923446</v>
      </c>
      <c r="F232" s="166">
        <f t="shared" si="27"/>
        <v>0.004556804971081642</v>
      </c>
      <c r="G232" s="79">
        <f>D228</f>
        <v>0</v>
      </c>
      <c r="H232" s="60">
        <f>C225*G232/100</f>
        <v>0</v>
      </c>
      <c r="I232" s="62">
        <f>0.96*C222</f>
        <v>384</v>
      </c>
      <c r="J232" s="95">
        <f>C223</f>
        <v>0.05773502691896258</v>
      </c>
      <c r="K232" s="62">
        <f>C221</f>
        <v>80000</v>
      </c>
      <c r="L232" s="95">
        <f>C224</f>
        <v>0.05773502691896258</v>
      </c>
      <c r="M232" s="174">
        <f t="shared" si="28"/>
        <v>0.02036763242662169</v>
      </c>
      <c r="O232" s="134"/>
    </row>
    <row r="233" spans="1:15" ht="15">
      <c r="A233" s="1"/>
      <c r="B233" s="13" t="s">
        <v>6</v>
      </c>
      <c r="C233" s="140">
        <f>E233*C$222/(I233+K233)+E$228*K233/(I233+K233)</f>
        <v>0.3907645812063817</v>
      </c>
      <c r="D233" s="169">
        <f>SQRT((C222/(I233+K233)*F233)^2+(E233/(I233+K233)*J233)^2+((E233*(I233+K233-C222*I233)/(I233+K233)^2)*L233)^2+(K233/(I233+K233)*H233)^2+2*(((G233*(I233+K233-K233*I233)/(I233+K233)^2)*L233))^2)</f>
        <v>7.958949355354344E-05</v>
      </c>
      <c r="E233" s="126">
        <f t="shared" si="26"/>
        <v>78.52805023923446</v>
      </c>
      <c r="F233" s="167">
        <f t="shared" si="27"/>
        <v>0.004556804971081642</v>
      </c>
      <c r="G233" s="78">
        <f>E228</f>
        <v>0</v>
      </c>
      <c r="H233" s="58">
        <f>C225*G233/100</f>
        <v>0</v>
      </c>
      <c r="I233" s="63">
        <f>0.96*C222</f>
        <v>384</v>
      </c>
      <c r="J233" s="94">
        <f>C223</f>
        <v>0.05773502691896258</v>
      </c>
      <c r="K233" s="63">
        <f>C221</f>
        <v>80000</v>
      </c>
      <c r="L233" s="94">
        <f>C224</f>
        <v>0.05773502691896258</v>
      </c>
      <c r="M233" s="173">
        <f t="shared" si="28"/>
        <v>0.02036763242662169</v>
      </c>
      <c r="O233" s="134"/>
    </row>
    <row r="234" spans="1:15" ht="15">
      <c r="A234" s="1"/>
      <c r="B234" s="37" t="s">
        <v>7</v>
      </c>
      <c r="C234" s="140">
        <f>E234*C$222/(I234+K234)+F$228*K234/(I234+K234)</f>
        <v>6.407286293732668</v>
      </c>
      <c r="D234" s="170">
        <f>SQRT((C222/(I234+K234)*F234)^2+(E234/(I234+K234)*J234)^2+((E234*(I234+K234-C222*I234)/(I234+K234)^2)*L234)^2+(K234/(I234+K234)*H234)^2+2*(((G234*(I234+K234-K234*I234)/(I234+K234)^2)*L234))^2)</f>
        <v>0.21547816611964515</v>
      </c>
      <c r="E234" s="127">
        <f t="shared" si="26"/>
        <v>787.6082535885168</v>
      </c>
      <c r="F234" s="166">
        <f t="shared" si="27"/>
        <v>0.21060892957235983</v>
      </c>
      <c r="G234" s="79">
        <f>F228</f>
        <v>2.5</v>
      </c>
      <c r="H234" s="60">
        <f>(C225*G234/100)/SQRT(3)</f>
        <v>0.21650635094610968</v>
      </c>
      <c r="I234" s="62">
        <f>0.96*C222</f>
        <v>384</v>
      </c>
      <c r="J234" s="95">
        <f>C223</f>
        <v>0.05773502691896258</v>
      </c>
      <c r="K234" s="62">
        <f>C221</f>
        <v>80000</v>
      </c>
      <c r="L234" s="95">
        <f>C224</f>
        <v>0.05773502691896258</v>
      </c>
      <c r="M234" s="174">
        <f t="shared" si="28"/>
        <v>3.3630176059155756</v>
      </c>
      <c r="O234" s="134"/>
    </row>
    <row r="235" spans="1:15" ht="15">
      <c r="A235" s="1"/>
      <c r="B235" s="13" t="s">
        <v>8</v>
      </c>
      <c r="C235" s="140">
        <f>E235*C$222/(I235+K235)+G$228*K235/(I235+K235)</f>
        <v>0.550762143148295</v>
      </c>
      <c r="D235" s="169">
        <f>SQRT((C222/(I235+K235)*F235)^2+(E235/(I235+K235)*J235)^2+((E235*(I235+K235-C222*I235)/(I235+K235)^2)*L235)^2+(K235/(I235+K235)*H235)^2+2*(((G235*(I235+K235-K235*I235)/(I235+K235)^2)*L235))^2)</f>
        <v>0.013790741303831974</v>
      </c>
      <c r="E235" s="126">
        <f t="shared" si="26"/>
        <v>78.68116028708135</v>
      </c>
      <c r="F235" s="167">
        <f t="shared" si="27"/>
        <v>0.014036529933389755</v>
      </c>
      <c r="G235" s="78">
        <f>G228</f>
        <v>0.16</v>
      </c>
      <c r="H235" s="58">
        <f>(C225*G235/100)/SQRT(3)</f>
        <v>0.013856406460551019</v>
      </c>
      <c r="I235" s="63">
        <f>0.96*C222</f>
        <v>384</v>
      </c>
      <c r="J235" s="94">
        <f>C223</f>
        <v>0.05773502691896258</v>
      </c>
      <c r="K235" s="63">
        <f>C221</f>
        <v>80000</v>
      </c>
      <c r="L235" s="94">
        <f>C224</f>
        <v>0.05773502691896258</v>
      </c>
      <c r="M235" s="173">
        <f t="shared" si="28"/>
        <v>2.503937766129064</v>
      </c>
      <c r="O235" s="134"/>
    </row>
    <row r="236" spans="1:15" ht="15">
      <c r="A236" s="1"/>
      <c r="B236" s="37" t="s">
        <v>9</v>
      </c>
      <c r="C236" s="140">
        <f>E236*C$222/(I236+K236)+H$228*K236/(I236+K236)</f>
        <v>0.3907645812063817</v>
      </c>
      <c r="D236" s="170">
        <f>SQRT((C222/(I236+K236)*F236)^2+(E236/(I236+K236)*J236)^2+((E236*(I236+K236-C222*I236)/(I236+K236)^2)*L236)^2+(K236/(I236+K236)*H236)^2+2*(((G236*(I236+K236-K236*I236)/(I236+K236)^2)*L236))^2)</f>
        <v>7.958949355354344E-05</v>
      </c>
      <c r="E236" s="127">
        <f t="shared" si="26"/>
        <v>78.52805023923446</v>
      </c>
      <c r="F236" s="166">
        <f t="shared" si="27"/>
        <v>0.004556804971081642</v>
      </c>
      <c r="G236" s="79">
        <f>H228</f>
        <v>0</v>
      </c>
      <c r="H236" s="60">
        <f>C225*G236/100</f>
        <v>0</v>
      </c>
      <c r="I236" s="62">
        <f>0.96*C222</f>
        <v>384</v>
      </c>
      <c r="J236" s="95">
        <f>C223</f>
        <v>0.05773502691896258</v>
      </c>
      <c r="K236" s="62">
        <f>C221</f>
        <v>80000</v>
      </c>
      <c r="L236" s="95">
        <f>C224</f>
        <v>0.05773502691896258</v>
      </c>
      <c r="M236" s="174">
        <f t="shared" si="28"/>
        <v>0.02036763242662169</v>
      </c>
      <c r="O236" s="134"/>
    </row>
    <row r="237" spans="1:15" ht="15">
      <c r="A237" s="1"/>
      <c r="B237" s="13" t="s">
        <v>10</v>
      </c>
      <c r="C237" s="140">
        <f>E237*C$222/(I237+K237)+I$228*K237/(I237+K237)</f>
        <v>0.3907645812063817</v>
      </c>
      <c r="D237" s="169">
        <f>SQRT((C222/(I237+K237)*F237)^2+(E237/(I237+K237)*J237)^2+((E237*(I237+K237-C222*I237)/(I237+K237)^2)*L237)^2+(K237/(I237+K237)*H237)^2+2*(((G237*(I237+K237-K237*I237)/(I237+K237)^2)*L237))^2)</f>
        <v>7.958949355354344E-05</v>
      </c>
      <c r="E237" s="126">
        <f t="shared" si="26"/>
        <v>78.52805023923446</v>
      </c>
      <c r="F237" s="167">
        <f t="shared" si="27"/>
        <v>0.004556804971081642</v>
      </c>
      <c r="G237" s="78">
        <f>I228</f>
        <v>0</v>
      </c>
      <c r="H237" s="58">
        <f>C225*G237/100</f>
        <v>0</v>
      </c>
      <c r="I237" s="63">
        <f>0.96*C222</f>
        <v>384</v>
      </c>
      <c r="J237" s="94">
        <f>C223</f>
        <v>0.05773502691896258</v>
      </c>
      <c r="K237" s="63">
        <f>C221</f>
        <v>80000</v>
      </c>
      <c r="L237" s="94">
        <f>C224</f>
        <v>0.05773502691896258</v>
      </c>
      <c r="M237" s="173">
        <f t="shared" si="28"/>
        <v>0.02036763242662169</v>
      </c>
      <c r="O237" s="134"/>
    </row>
    <row r="238" spans="1:15" ht="15">
      <c r="A238" s="1"/>
      <c r="B238" s="37" t="s">
        <v>11</v>
      </c>
      <c r="C238" s="140">
        <f>E238*C$222/(I238+K238)+J$228*K238/(I238+K238)</f>
        <v>0.3907645812063817</v>
      </c>
      <c r="D238" s="170">
        <f>SQRT((C222/(I238+K238)*F238)^2+(E238/(I238+K238)*J238)^2+((E238*(I238+K238-C222*I238)/(I238+K238)^2)*L238)^2+(K238/(I238+K238)*H238)^2+2*(((G238*(I238+K238-K238*I238)/(I238+K238)^2)*L238))^2)</f>
        <v>7.958949355354344E-05</v>
      </c>
      <c r="E238" s="127">
        <f t="shared" si="26"/>
        <v>78.52805023923446</v>
      </c>
      <c r="F238" s="166">
        <f t="shared" si="27"/>
        <v>0.004556804971081642</v>
      </c>
      <c r="G238" s="79">
        <f>J228</f>
        <v>0</v>
      </c>
      <c r="H238" s="60">
        <f>C225*G238/100</f>
        <v>0</v>
      </c>
      <c r="I238" s="62">
        <f>0.96*C222</f>
        <v>384</v>
      </c>
      <c r="J238" s="95">
        <f>C223</f>
        <v>0.05773502691896258</v>
      </c>
      <c r="K238" s="62">
        <f>C221</f>
        <v>80000</v>
      </c>
      <c r="L238" s="95">
        <f>C224</f>
        <v>0.05773502691896258</v>
      </c>
      <c r="M238" s="174">
        <f t="shared" si="28"/>
        <v>0.02036763242662169</v>
      </c>
      <c r="O238" s="134"/>
    </row>
    <row r="239" spans="1:15" ht="15">
      <c r="A239" s="1"/>
      <c r="B239" s="13" t="s">
        <v>12</v>
      </c>
      <c r="C239" s="140">
        <f>E239*C$222/(I239+K239)+K$228*K239/(I239+K239)</f>
        <v>0.3907645812063817</v>
      </c>
      <c r="D239" s="169">
        <f>SQRT((C222/(I239+K239)*F239)^2+(E239/(I239+K239)*J239)^2+((E239*(I239+K239-C222*I239)/(I239+K239)^2)*L239)^2+(K239/(I239+K239)*H239)^2+2*(((G239*(I239+K239-K239*I239)/(I239+K239)^2)*L239))^2)</f>
        <v>7.958949355354344E-05</v>
      </c>
      <c r="E239" s="126">
        <f t="shared" si="26"/>
        <v>78.52805023923446</v>
      </c>
      <c r="F239" s="167">
        <f t="shared" si="27"/>
        <v>0.004556804971081642</v>
      </c>
      <c r="G239" s="78">
        <f>K228</f>
        <v>0</v>
      </c>
      <c r="H239" s="58">
        <f>C225*G239/100</f>
        <v>0</v>
      </c>
      <c r="I239" s="63">
        <f>0.96*C222</f>
        <v>384</v>
      </c>
      <c r="J239" s="94">
        <f>C223</f>
        <v>0.05773502691896258</v>
      </c>
      <c r="K239" s="63">
        <f>C221</f>
        <v>80000</v>
      </c>
      <c r="L239" s="94">
        <f>C224</f>
        <v>0.05773502691896258</v>
      </c>
      <c r="M239" s="173">
        <f t="shared" si="28"/>
        <v>0.02036763242662169</v>
      </c>
      <c r="O239" s="134"/>
    </row>
    <row r="240" spans="1:4" ht="15">
      <c r="A240" s="1"/>
      <c r="D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6" ht="15">
      <c r="P246" s="1"/>
    </row>
    <row r="247" ht="15">
      <c r="P247" s="1"/>
    </row>
    <row r="249" ht="15">
      <c r="P249" s="1"/>
    </row>
    <row r="250" ht="15">
      <c r="P250" s="1"/>
    </row>
    <row r="251" spans="1:16" ht="15">
      <c r="A251" s="1"/>
      <c r="P251" s="1"/>
    </row>
    <row r="252" spans="1:16" ht="15">
      <c r="A252" s="1"/>
      <c r="P252" s="1"/>
    </row>
    <row r="253" spans="1:16" ht="15">
      <c r="A253" s="1"/>
      <c r="N253" s="1"/>
      <c r="P253" s="1"/>
    </row>
    <row r="254" spans="1:16" ht="15">
      <c r="A254" s="1"/>
      <c r="N254" s="1"/>
      <c r="P254" s="1"/>
    </row>
    <row r="255" spans="1:16" ht="15">
      <c r="A255" s="1"/>
      <c r="N255" s="1"/>
      <c r="P255" s="1"/>
    </row>
    <row r="256" spans="1:16" ht="15">
      <c r="A256" s="1"/>
      <c r="N256" s="1"/>
      <c r="P256" s="1"/>
    </row>
    <row r="257" spans="1:14" ht="15">
      <c r="A257" s="1"/>
      <c r="N257" s="1"/>
    </row>
    <row r="258" spans="1:14" ht="15">
      <c r="A258" s="1"/>
      <c r="N258" s="1"/>
    </row>
    <row r="259" spans="1:14" ht="15">
      <c r="A259" s="1"/>
      <c r="N259" s="1"/>
    </row>
    <row r="260" spans="1:14" ht="15">
      <c r="A260" s="1"/>
      <c r="N260" s="1"/>
    </row>
    <row r="261" spans="1:14" ht="15">
      <c r="A261" s="1"/>
      <c r="N261" s="1"/>
    </row>
    <row r="262" spans="1:14" ht="15">
      <c r="A262" s="1"/>
      <c r="N262" s="1"/>
    </row>
    <row r="263" spans="1:14" ht="15">
      <c r="A263" s="1"/>
      <c r="N263" s="1"/>
    </row>
    <row r="264" spans="1:14" ht="15">
      <c r="A264" s="1"/>
      <c r="N264" s="1"/>
    </row>
    <row r="265" spans="1:14" ht="15">
      <c r="A265" s="1"/>
      <c r="N265" s="1"/>
    </row>
    <row r="266" spans="1:14" ht="15">
      <c r="A266" s="1"/>
      <c r="N266" s="1"/>
    </row>
    <row r="267" spans="1:14" ht="15">
      <c r="A267" s="1"/>
      <c r="N267" s="1"/>
    </row>
    <row r="268" spans="1:14" ht="15">
      <c r="A268" s="1"/>
      <c r="N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spans="1:14" ht="15">
      <c r="A274" s="1"/>
      <c r="N274" s="1"/>
    </row>
    <row r="275" spans="1:14" ht="15">
      <c r="A275" s="1"/>
      <c r="N275" s="1"/>
    </row>
    <row r="276" spans="1:14" ht="15">
      <c r="A276" s="1"/>
      <c r="N276" s="1"/>
    </row>
    <row r="277" spans="1:14" ht="15">
      <c r="A277" s="1"/>
      <c r="N277" s="1"/>
    </row>
    <row r="278" ht="15">
      <c r="N278" s="1"/>
    </row>
    <row r="279" ht="15">
      <c r="N279" s="1"/>
    </row>
    <row r="280" ht="15">
      <c r="N280" s="1"/>
    </row>
    <row r="281" ht="15">
      <c r="N281" s="1"/>
    </row>
    <row r="282" ht="15">
      <c r="N282" s="1"/>
    </row>
    <row r="283" spans="1:14" ht="15">
      <c r="A283" s="1"/>
      <c r="N283" s="1"/>
    </row>
    <row r="284" spans="1:14" ht="15">
      <c r="A284" s="1"/>
      <c r="N284" s="1"/>
    </row>
    <row r="285" spans="1:14" ht="15">
      <c r="A285" s="1"/>
      <c r="N285" s="1"/>
    </row>
    <row r="286" spans="1:14" ht="15">
      <c r="A286" s="1"/>
      <c r="N286" s="1"/>
    </row>
    <row r="287" spans="1:14" ht="15">
      <c r="A287" s="1"/>
      <c r="N287" s="1"/>
    </row>
    <row r="288" spans="1:14" ht="15">
      <c r="A288" s="1"/>
      <c r="N288" s="1"/>
    </row>
    <row r="289" spans="1:14" ht="15">
      <c r="A289" s="1"/>
      <c r="N289" s="1"/>
    </row>
    <row r="290" spans="1:14" ht="15">
      <c r="A290" s="1"/>
      <c r="N290" s="1"/>
    </row>
    <row r="291" spans="1:14" ht="15">
      <c r="A291" s="1"/>
      <c r="N291" s="1"/>
    </row>
    <row r="292" spans="1:14" ht="15">
      <c r="A292" s="1"/>
      <c r="N292" s="1"/>
    </row>
    <row r="293" spans="1:14" ht="15">
      <c r="A293" s="1"/>
      <c r="N293" s="1"/>
    </row>
    <row r="294" spans="1:14" ht="15">
      <c r="A294" s="1"/>
      <c r="N294" s="1"/>
    </row>
    <row r="295" spans="1:14" ht="15">
      <c r="A295" s="1"/>
      <c r="N295" s="1"/>
    </row>
    <row r="296" spans="1:14" ht="15">
      <c r="A296" s="1"/>
      <c r="N296" s="1"/>
    </row>
    <row r="297" spans="1:14" ht="15">
      <c r="A297" s="1"/>
      <c r="N297" s="1"/>
    </row>
    <row r="298" spans="1:14" ht="15">
      <c r="A298" s="1"/>
      <c r="N298" s="1"/>
    </row>
    <row r="299" spans="1:14" ht="15">
      <c r="A299" s="1"/>
      <c r="N299" s="1"/>
    </row>
    <row r="300" spans="1:14" ht="15">
      <c r="A300" s="1"/>
      <c r="N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</sheetData>
  <sheetProtection password="DA55" sheet="1" formatCells="0" formatColumns="0" formatRows="0"/>
  <mergeCells count="18">
    <mergeCell ref="K15:L15"/>
    <mergeCell ref="K150:L150"/>
    <mergeCell ref="K201:L201"/>
    <mergeCell ref="K97:L97"/>
    <mergeCell ref="K227:L227"/>
    <mergeCell ref="K228:L228"/>
    <mergeCell ref="K176:L176"/>
    <mergeCell ref="K202:L202"/>
    <mergeCell ref="K14:L14"/>
    <mergeCell ref="K43:L43"/>
    <mergeCell ref="K44:L44"/>
    <mergeCell ref="K175:L175"/>
    <mergeCell ref="K70:L70"/>
    <mergeCell ref="K71:L71"/>
    <mergeCell ref="K96:L96"/>
    <mergeCell ref="K122:L122"/>
    <mergeCell ref="K123:L123"/>
    <mergeCell ref="K149:L149"/>
  </mergeCells>
  <printOptions/>
  <pageMargins left="0.7" right="0.7" top="0.75" bottom="0.75" header="0.3" footer="0.3"/>
  <pageSetup horizontalDpi="180" verticalDpi="180" orientation="portrait" paperSize="9" r:id="rId1"/>
  <ignoredErrors>
    <ignoredError sqref="C8 C36:C39 C66:C68 C94:C95 C120:C121 C146:C147 C171:C172 C197:C198 C223:C224 C47:C55 C74:C82 C100:C108 C126:C134 C153:C161 C179:C187 C205:C213 C231:C239 C41 C11:C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4:N50"/>
  <sheetViews>
    <sheetView zoomScalePageLayoutView="0" workbookViewId="0" topLeftCell="A1">
      <selection activeCell="H39" sqref="H39"/>
    </sheetView>
  </sheetViews>
  <sheetFormatPr defaultColWidth="9.140625" defaultRowHeight="15"/>
  <cols>
    <col min="2" max="2" width="12.28125" style="0" customWidth="1"/>
  </cols>
  <sheetData>
    <row r="4" spans="2:5" ht="18.75">
      <c r="B4" s="19" t="s">
        <v>27</v>
      </c>
      <c r="D4" s="19"/>
      <c r="E4" s="19"/>
    </row>
    <row r="6" spans="2:12" ht="15">
      <c r="B6" s="74" t="s">
        <v>28</v>
      </c>
      <c r="C6" s="144">
        <v>80000</v>
      </c>
      <c r="D6" s="2" t="s">
        <v>144</v>
      </c>
      <c r="E6" s="1"/>
      <c r="F6" s="1"/>
      <c r="G6" s="1"/>
      <c r="H6" s="1"/>
      <c r="I6" s="1"/>
      <c r="J6" s="1"/>
      <c r="K6" s="1"/>
      <c r="L6" s="1"/>
    </row>
    <row r="7" spans="2:12" ht="15">
      <c r="B7" s="53" t="s">
        <v>29</v>
      </c>
      <c r="C7" s="144">
        <v>800</v>
      </c>
      <c r="D7" s="2" t="s">
        <v>143</v>
      </c>
      <c r="E7" s="1"/>
      <c r="F7" s="1"/>
      <c r="G7" s="1"/>
      <c r="H7" s="1"/>
      <c r="I7" s="1"/>
      <c r="J7" s="1"/>
      <c r="K7" s="1"/>
      <c r="L7" s="1"/>
    </row>
    <row r="8" spans="2:13" ht="15">
      <c r="B8" s="53" t="s">
        <v>113</v>
      </c>
      <c r="C8" s="176">
        <f>0.1/SQRT(3)</f>
        <v>0.05773502691896258</v>
      </c>
      <c r="D8" s="2" t="s">
        <v>107</v>
      </c>
      <c r="E8" s="1"/>
      <c r="F8" s="1"/>
      <c r="G8" s="1"/>
      <c r="H8" s="1"/>
      <c r="I8" s="1"/>
      <c r="J8" s="1"/>
      <c r="K8" s="1"/>
      <c r="L8" s="1"/>
      <c r="M8" s="1"/>
    </row>
    <row r="9" spans="2:13" ht="15">
      <c r="B9" s="74" t="s">
        <v>30</v>
      </c>
      <c r="C9" s="176">
        <f>0.1/SQRT(3)</f>
        <v>0.05773502691896258</v>
      </c>
      <c r="D9" s="2" t="s">
        <v>133</v>
      </c>
      <c r="E9" s="1"/>
      <c r="F9" s="1"/>
      <c r="G9" s="1"/>
      <c r="H9" s="1"/>
      <c r="I9" s="1"/>
      <c r="J9" s="1"/>
      <c r="K9" s="1"/>
      <c r="L9" s="1"/>
      <c r="M9" s="1"/>
    </row>
    <row r="10" spans="2:13" ht="15">
      <c r="B10" s="53" t="s">
        <v>106</v>
      </c>
      <c r="C10" s="144">
        <v>15</v>
      </c>
      <c r="D10" s="50" t="s">
        <v>129</v>
      </c>
      <c r="E10" s="1"/>
      <c r="F10" s="1"/>
      <c r="G10" s="1"/>
      <c r="H10" s="1"/>
      <c r="I10" s="1"/>
      <c r="J10" s="1"/>
      <c r="K10" s="1"/>
      <c r="M10" s="1"/>
    </row>
    <row r="11" spans="4:14" ht="1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5">
      <c r="B12" s="63" t="s">
        <v>3</v>
      </c>
      <c r="C12" s="114" t="s">
        <v>4</v>
      </c>
      <c r="D12" s="114" t="s">
        <v>5</v>
      </c>
      <c r="E12" s="114" t="s">
        <v>6</v>
      </c>
      <c r="F12" s="114" t="s">
        <v>7</v>
      </c>
      <c r="G12" s="114" t="s">
        <v>8</v>
      </c>
      <c r="H12" s="114" t="s">
        <v>9</v>
      </c>
      <c r="I12" s="114" t="s">
        <v>10</v>
      </c>
      <c r="J12" s="114" t="s">
        <v>11</v>
      </c>
      <c r="K12" s="194" t="s">
        <v>12</v>
      </c>
      <c r="L12" s="197"/>
      <c r="M12" s="1"/>
      <c r="N12" s="21"/>
    </row>
    <row r="13" spans="2:14" ht="15">
      <c r="B13" s="73" t="s">
        <v>13</v>
      </c>
      <c r="C13" s="152">
        <v>0.15</v>
      </c>
      <c r="D13" s="152">
        <v>0</v>
      </c>
      <c r="E13" s="152">
        <v>0</v>
      </c>
      <c r="F13" s="152">
        <v>2.5</v>
      </c>
      <c r="G13" s="152">
        <v>0.16</v>
      </c>
      <c r="H13" s="152">
        <v>0</v>
      </c>
      <c r="I13" s="152">
        <v>0</v>
      </c>
      <c r="J13" s="152">
        <v>0</v>
      </c>
      <c r="K13" s="195">
        <v>0</v>
      </c>
      <c r="L13" s="198"/>
      <c r="M13" s="1"/>
      <c r="N13" s="21"/>
    </row>
    <row r="14" spans="2:14" ht="15">
      <c r="B14" s="48"/>
      <c r="C14" s="44"/>
      <c r="D14" s="103"/>
      <c r="E14" s="29"/>
      <c r="F14" s="103"/>
      <c r="G14" s="29"/>
      <c r="H14" s="103"/>
      <c r="I14" s="46"/>
      <c r="J14" s="103"/>
      <c r="K14" s="46"/>
      <c r="L14" s="47"/>
      <c r="M14" s="49"/>
      <c r="N14" s="21"/>
    </row>
    <row r="15" spans="2:14" ht="15">
      <c r="B15" s="35" t="s">
        <v>32</v>
      </c>
      <c r="C15" s="40" t="s">
        <v>78</v>
      </c>
      <c r="D15" s="33" t="s">
        <v>141</v>
      </c>
      <c r="E15" s="33" t="s">
        <v>74</v>
      </c>
      <c r="F15" s="33" t="s">
        <v>75</v>
      </c>
      <c r="G15" s="33" t="s">
        <v>46</v>
      </c>
      <c r="H15" s="33" t="s">
        <v>47</v>
      </c>
      <c r="I15" s="33" t="s">
        <v>79</v>
      </c>
      <c r="J15" s="33" t="s">
        <v>80</v>
      </c>
      <c r="K15" s="33" t="s">
        <v>81</v>
      </c>
      <c r="L15" s="33" t="s">
        <v>82</v>
      </c>
      <c r="M15" s="34" t="s">
        <v>83</v>
      </c>
      <c r="N15" s="21"/>
    </row>
    <row r="16" spans="2:14" ht="15">
      <c r="B16" s="13" t="s">
        <v>4</v>
      </c>
      <c r="C16" s="143">
        <f>E16*C$7/(I16+K16)+C$13*K16/(I16+K16)</f>
        <v>0.9278089432358451</v>
      </c>
      <c r="D16" s="178">
        <f>SQRT((C7/(I16+K16)*F16)^2+(E16/(I16+K16)*J16)^2+((E16*(I16+K16-C7*I16)/(I16+K16)^2)*L16)^2+(K16/(I16+K16)*H16)^2+2*(((G16*(I16+K16-K16*I16)/(I16+K16)^2)*L16))^2)</f>
        <v>0.012873530444455323</v>
      </c>
      <c r="E16" s="135">
        <f>Samples!C74</f>
        <v>78.67159090909092</v>
      </c>
      <c r="F16" s="180">
        <f>Samples!D74</f>
        <v>0.01325444168610745</v>
      </c>
      <c r="G16" s="105">
        <f>C13</f>
        <v>0.15</v>
      </c>
      <c r="H16" s="184">
        <f>(C10*G16/100)/SQRT(3)</f>
        <v>0.01299038105676658</v>
      </c>
      <c r="I16" s="73">
        <f>0.96*C7</f>
        <v>768</v>
      </c>
      <c r="J16" s="135">
        <f>C8</f>
        <v>0.05773502691896258</v>
      </c>
      <c r="K16" s="73">
        <f>C6</f>
        <v>80000</v>
      </c>
      <c r="L16" s="135">
        <f>C9</f>
        <v>0.05773502691896258</v>
      </c>
      <c r="M16" s="182">
        <f aca="true" t="shared" si="0" ref="M16:M24">D16/C16*100</f>
        <v>1.3875195468107195</v>
      </c>
      <c r="N16" s="21"/>
    </row>
    <row r="17" spans="2:14" ht="15">
      <c r="B17" s="37" t="s">
        <v>5</v>
      </c>
      <c r="C17" s="143">
        <f>E17*C$7/(I17+K17)+D$13*K17/(I17+K17)</f>
        <v>0.7778134928608802</v>
      </c>
      <c r="D17" s="179">
        <f>SQRT((C7/(I17+K17)*F17)^2+(E17/(I17+K17)*J17)^2+((E17*(I17+K17-C7*I17)/(I17+K17)^2)*L17)^2+(K17/(I17+K17)*H17)^2+2*(((G17*(I17+K17-K17*I17)/(I17+K17)^2)*L17))^2)</f>
        <v>0.00037780460128782365</v>
      </c>
      <c r="E17" s="136">
        <f>Samples!C75</f>
        <v>78.52805023923446</v>
      </c>
      <c r="F17" s="181">
        <f>Samples!D75</f>
        <v>0.004556804971081642</v>
      </c>
      <c r="G17" s="106">
        <f>D13</f>
        <v>0</v>
      </c>
      <c r="H17" s="185">
        <f>C10*G17/100</f>
        <v>0</v>
      </c>
      <c r="I17" s="107">
        <f>0.96*C7</f>
        <v>768</v>
      </c>
      <c r="J17" s="136">
        <f>C8</f>
        <v>0.05773502691896258</v>
      </c>
      <c r="K17" s="107">
        <f>C6</f>
        <v>80000</v>
      </c>
      <c r="L17" s="136">
        <f>C9</f>
        <v>0.05773502691896258</v>
      </c>
      <c r="M17" s="183">
        <f t="shared" si="0"/>
        <v>0.048572646881994606</v>
      </c>
      <c r="N17" s="21"/>
    </row>
    <row r="18" spans="2:14" ht="15">
      <c r="B18" s="13" t="s">
        <v>6</v>
      </c>
      <c r="C18" s="143">
        <f>E18*C$7/(I18+K18)+E$13*K18/(I18+K18)</f>
        <v>0.7778134928608802</v>
      </c>
      <c r="D18" s="178">
        <f>SQRT((C7/(I18+K18)*F18)^2+(E18/(I18+K18)*J18)^2+((E18*(I18+K18-C7*I18)/(I18+K18)^2)*L18)^2+(K18/(I18+K18)*H18)^2+2*(((G18*(I18+K18-K18*I18)/(I18+K18)^2)*L18))^2)</f>
        <v>0.00037780460128782365</v>
      </c>
      <c r="E18" s="135">
        <f>Samples!C76</f>
        <v>78.52805023923446</v>
      </c>
      <c r="F18" s="180">
        <f>Samples!D76</f>
        <v>0.004556804971081642</v>
      </c>
      <c r="G18" s="105">
        <f>E13</f>
        <v>0</v>
      </c>
      <c r="H18" s="184">
        <f>C10*G18/100</f>
        <v>0</v>
      </c>
      <c r="I18" s="73">
        <f>0.96*C7</f>
        <v>768</v>
      </c>
      <c r="J18" s="135">
        <f>C8</f>
        <v>0.05773502691896258</v>
      </c>
      <c r="K18" s="73">
        <f>C6</f>
        <v>80000</v>
      </c>
      <c r="L18" s="135">
        <f>C9</f>
        <v>0.05773502691896258</v>
      </c>
      <c r="M18" s="182">
        <f t="shared" si="0"/>
        <v>0.048572646881994606</v>
      </c>
      <c r="N18" s="21"/>
    </row>
    <row r="19" spans="2:14" ht="15">
      <c r="B19" s="37" t="s">
        <v>7</v>
      </c>
      <c r="C19" s="143">
        <f>E19*C$7/(I19+K19)+F$13*K19/(I19+K19)</f>
        <v>10.277419310504326</v>
      </c>
      <c r="D19" s="179">
        <f>SQRT((C7/(I19+K19)*F19)^2+(E19/(I19+K19)*J19)^2+((E19*(I19+K19-C7*I19)/(I19+K19)^2)*L19)^2+(K19/(I19+K19)*H19)^2+2*(((G19*(I19+K19-K19*I19)/(I19+K19)^2)*L19))^2)</f>
        <v>0.21449938810600852</v>
      </c>
      <c r="E19" s="136">
        <f>Samples!C77</f>
        <v>787.6082535885168</v>
      </c>
      <c r="F19" s="181">
        <f>Samples!D77</f>
        <v>0.21060892957235983</v>
      </c>
      <c r="G19" s="106">
        <f>F13</f>
        <v>2.5</v>
      </c>
      <c r="H19" s="185">
        <f>(C10*G19/100)/SQRT(3)</f>
        <v>0.21650635094610968</v>
      </c>
      <c r="I19" s="107">
        <f>0.96*C7</f>
        <v>768</v>
      </c>
      <c r="J19" s="136">
        <f>C8</f>
        <v>0.05773502691896258</v>
      </c>
      <c r="K19" s="107">
        <f>C6</f>
        <v>80000</v>
      </c>
      <c r="L19" s="136">
        <f>C9</f>
        <v>0.05773502691896258</v>
      </c>
      <c r="M19" s="183">
        <f t="shared" si="0"/>
        <v>2.087093866908528</v>
      </c>
      <c r="N19" s="21"/>
    </row>
    <row r="20" spans="2:14" ht="15">
      <c r="B20" s="13" t="s">
        <v>8</v>
      </c>
      <c r="C20" s="143">
        <f>E20*C$7/(I20+K20)+G$13*K20/(I20+K20)</f>
        <v>0.9378086399275094</v>
      </c>
      <c r="D20" s="178">
        <f>SQRT((C7/(I20+K20)*F20)^2+(E20/(I20+K20)*J20)^2+((E20*(I20+K20-C7*I20)/(I20+K20)^2)*L20)^2+(K20/(I20+K20)*H20)^2+2*(((G20*(I20+K20-K20*I20)/(I20+K20)^2)*L20))^2)</f>
        <v>0.01373104838387004</v>
      </c>
      <c r="E20" s="135">
        <f>Samples!C78</f>
        <v>78.68116028708135</v>
      </c>
      <c r="F20" s="180">
        <f>Samples!D78</f>
        <v>0.014036529933389755</v>
      </c>
      <c r="G20" s="105">
        <f>G13</f>
        <v>0.16</v>
      </c>
      <c r="H20" s="184">
        <f>(C10*G20/100)/SQRT(3)</f>
        <v>0.013856406460551019</v>
      </c>
      <c r="I20" s="73">
        <f>0.96*C7</f>
        <v>768</v>
      </c>
      <c r="J20" s="135">
        <f>C8</f>
        <v>0.05773502691896258</v>
      </c>
      <c r="K20" s="73">
        <f>C6</f>
        <v>80000</v>
      </c>
      <c r="L20" s="135">
        <f>C9</f>
        <v>0.05773502691896258</v>
      </c>
      <c r="M20" s="182">
        <f t="shared" si="0"/>
        <v>1.4641631351286573</v>
      </c>
      <c r="N20" s="21"/>
    </row>
    <row r="21" spans="2:14" ht="15">
      <c r="B21" s="37" t="s">
        <v>9</v>
      </c>
      <c r="C21" s="143">
        <f>E21*C$7/(I21+K21)+H$13*K21/(I21+K21)</f>
        <v>0.7778134928608802</v>
      </c>
      <c r="D21" s="179">
        <f>SQRT((C7/(I21+K21)*F21)^2+(E21/(I21+K21)*J21)^2+((E21*(I21+K21-C7*I21)/(I21+K21)^2)*L21)^2+(K21/(I21+K21)*H21)^2+2*(((G21*(I21+K21-K21*I21)/(I21+K21)^2)*L21))^2)</f>
        <v>0.00037780460128782365</v>
      </c>
      <c r="E21" s="136">
        <f>Samples!C79</f>
        <v>78.52805023923446</v>
      </c>
      <c r="F21" s="181">
        <f>Samples!D79</f>
        <v>0.004556804971081642</v>
      </c>
      <c r="G21" s="106">
        <f>H13</f>
        <v>0</v>
      </c>
      <c r="H21" s="185">
        <f>C10*G21/100</f>
        <v>0</v>
      </c>
      <c r="I21" s="107">
        <f>0.96*C7</f>
        <v>768</v>
      </c>
      <c r="J21" s="136">
        <f>C8</f>
        <v>0.05773502691896258</v>
      </c>
      <c r="K21" s="107">
        <f>C6</f>
        <v>80000</v>
      </c>
      <c r="L21" s="136">
        <f>C9</f>
        <v>0.05773502691896258</v>
      </c>
      <c r="M21" s="183">
        <f t="shared" si="0"/>
        <v>0.048572646881994606</v>
      </c>
      <c r="N21" s="21"/>
    </row>
    <row r="22" spans="2:14" ht="15">
      <c r="B22" s="13" t="s">
        <v>10</v>
      </c>
      <c r="C22" s="143">
        <f>E22*C$7/(I22+K22)+I$13*K22/(I22+K22)</f>
        <v>0.7778134928608802</v>
      </c>
      <c r="D22" s="178">
        <f>SQRT((C7/(I22+K22)*F22)^2+(E22/(I22+K22)*J22)^2+((E22*(I22+K22-C7*I22)/(I22+K22)^2)*L22)^2+(K22/(I22+K22)*H22)^2+2*(((G22*(I22+K22-K22*I22)/(I22+K22)^2)*L22))^2)</f>
        <v>0.00037780460128782365</v>
      </c>
      <c r="E22" s="135">
        <f>Samples!C80</f>
        <v>78.52805023923446</v>
      </c>
      <c r="F22" s="180">
        <f>Samples!D80</f>
        <v>0.004556804971081642</v>
      </c>
      <c r="G22" s="105">
        <f>I13</f>
        <v>0</v>
      </c>
      <c r="H22" s="184">
        <f>C10*G22/100</f>
        <v>0</v>
      </c>
      <c r="I22" s="73">
        <f>0.96*C7</f>
        <v>768</v>
      </c>
      <c r="J22" s="135">
        <f>C8</f>
        <v>0.05773502691896258</v>
      </c>
      <c r="K22" s="73">
        <f>C6</f>
        <v>80000</v>
      </c>
      <c r="L22" s="135">
        <f>C9</f>
        <v>0.05773502691896258</v>
      </c>
      <c r="M22" s="182">
        <f t="shared" si="0"/>
        <v>0.048572646881994606</v>
      </c>
      <c r="N22" s="21"/>
    </row>
    <row r="23" spans="2:14" ht="15">
      <c r="B23" s="37" t="s">
        <v>11</v>
      </c>
      <c r="C23" s="143">
        <f>E23*C$7/(I23+K23)+J$13*K23/(I23+K23)</f>
        <v>0.7778134928608802</v>
      </c>
      <c r="D23" s="179">
        <f>SQRT((C7/(I23+K23)*F23)^2+(E23/(I23+K23)*J23)^2+((E23*(I23+K23-C7*I23)/(I23+K23)^2)*L23)^2+(K23/(I23+K23)*H23)^2+2*(((G23*(I23+K23-K23*I23)/(I23+K23)^2)*L23))^2)</f>
        <v>0.00037780460128782365</v>
      </c>
      <c r="E23" s="136">
        <f>Samples!C81</f>
        <v>78.52805023923446</v>
      </c>
      <c r="F23" s="181">
        <f>Samples!D81</f>
        <v>0.004556804971081642</v>
      </c>
      <c r="G23" s="106">
        <f>J13</f>
        <v>0</v>
      </c>
      <c r="H23" s="185">
        <f>C10*G23/100</f>
        <v>0</v>
      </c>
      <c r="I23" s="107">
        <f>0.96*C7</f>
        <v>768</v>
      </c>
      <c r="J23" s="136">
        <f>C8</f>
        <v>0.05773502691896258</v>
      </c>
      <c r="K23" s="107">
        <f>C6</f>
        <v>80000</v>
      </c>
      <c r="L23" s="136">
        <f>C9</f>
        <v>0.05773502691896258</v>
      </c>
      <c r="M23" s="183">
        <f t="shared" si="0"/>
        <v>0.048572646881994606</v>
      </c>
      <c r="N23" s="21"/>
    </row>
    <row r="24" spans="2:14" ht="15">
      <c r="B24" s="13" t="s">
        <v>12</v>
      </c>
      <c r="C24" s="143">
        <f>E24*C$7/(I24+K24)+K$13*K24/(I24+K24)</f>
        <v>0.7778134928608802</v>
      </c>
      <c r="D24" s="178">
        <f>SQRT((C7/(I24+K24)*F24)^2+(E24/(I24+K24)*J24)^2+((E24*(I24+K24-C7*I24)/(I24+K24)^2)*L24)^2+(K24/(I24+K24)*H24)^2+2*(((G24*(I24+K24-K24*I24)/(I24+K24)^2)*L24))^2)</f>
        <v>0.00037780460128782365</v>
      </c>
      <c r="E24" s="135">
        <f>Samples!C82</f>
        <v>78.52805023923446</v>
      </c>
      <c r="F24" s="180">
        <f>Samples!D82</f>
        <v>0.004556804971081642</v>
      </c>
      <c r="G24" s="105">
        <f>K13</f>
        <v>0</v>
      </c>
      <c r="H24" s="184">
        <f>C10*G24/100</f>
        <v>0</v>
      </c>
      <c r="I24" s="73">
        <f>0.96*C7</f>
        <v>768</v>
      </c>
      <c r="J24" s="135">
        <f>C8</f>
        <v>0.05773502691896258</v>
      </c>
      <c r="K24" s="73">
        <f>C6</f>
        <v>80000</v>
      </c>
      <c r="L24" s="135">
        <f>C9</f>
        <v>0.05773502691896258</v>
      </c>
      <c r="M24" s="182">
        <f t="shared" si="0"/>
        <v>0.048572646881994606</v>
      </c>
      <c r="N24" s="21"/>
    </row>
    <row r="30" spans="2:14" ht="18.75">
      <c r="B30" s="19" t="s">
        <v>31</v>
      </c>
      <c r="L30" s="101"/>
      <c r="M30" s="99"/>
      <c r="N30" s="99"/>
    </row>
    <row r="31" spans="2:13" ht="15"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2" ht="15">
      <c r="B32" s="96" t="s">
        <v>16</v>
      </c>
      <c r="C32" s="144">
        <v>80000</v>
      </c>
      <c r="D32" s="2" t="s">
        <v>145</v>
      </c>
      <c r="E32" s="1"/>
      <c r="F32" s="1"/>
      <c r="G32" s="1"/>
      <c r="H32" s="1"/>
      <c r="I32" s="1"/>
      <c r="J32" s="1"/>
      <c r="K32" s="1"/>
      <c r="L32" s="1"/>
    </row>
    <row r="33" spans="2:12" ht="15">
      <c r="B33" s="96" t="s">
        <v>17</v>
      </c>
      <c r="C33" s="144">
        <v>2000</v>
      </c>
      <c r="D33" s="2" t="s">
        <v>146</v>
      </c>
      <c r="E33" s="1"/>
      <c r="F33" s="1"/>
      <c r="G33" s="1"/>
      <c r="H33" s="1"/>
      <c r="I33" s="1"/>
      <c r="J33" s="1"/>
      <c r="K33" s="1"/>
      <c r="L33" s="1"/>
    </row>
    <row r="34" spans="2:14" ht="15">
      <c r="B34" s="54" t="s">
        <v>106</v>
      </c>
      <c r="C34" s="144">
        <v>15</v>
      </c>
      <c r="D34" s="50" t="s">
        <v>129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3" ht="15">
      <c r="B35" s="96" t="s">
        <v>112</v>
      </c>
      <c r="C35" s="151">
        <f>0.1/SQRT(3)</f>
        <v>0.05773502691896258</v>
      </c>
      <c r="D35" s="2" t="s">
        <v>107</v>
      </c>
      <c r="E35" s="1"/>
      <c r="F35" s="15"/>
      <c r="H35" s="2"/>
      <c r="I35" s="1"/>
      <c r="J35" s="1"/>
      <c r="K35" s="1"/>
      <c r="L35" s="1"/>
      <c r="M35" s="1"/>
    </row>
    <row r="36" spans="2:12" ht="15">
      <c r="B36" s="98" t="s">
        <v>18</v>
      </c>
      <c r="C36" s="151">
        <f>0.1/SQRT(3)</f>
        <v>0.05773502691896258</v>
      </c>
      <c r="D36" s="2" t="s">
        <v>133</v>
      </c>
      <c r="E36" s="1"/>
      <c r="G36" s="2"/>
      <c r="H36" s="1"/>
      <c r="I36" s="1"/>
      <c r="J36" s="1"/>
      <c r="K36" s="1"/>
      <c r="L36" s="1"/>
    </row>
    <row r="37" spans="3:13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5">
      <c r="B38" s="13" t="s">
        <v>3</v>
      </c>
      <c r="C38" s="4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  <c r="I38" s="4" t="s">
        <v>10</v>
      </c>
      <c r="J38" s="4" t="s">
        <v>11</v>
      </c>
      <c r="K38" s="186" t="s">
        <v>12</v>
      </c>
      <c r="L38" s="187"/>
      <c r="M38" s="1"/>
    </row>
    <row r="39" spans="2:13" ht="15">
      <c r="B39" s="73" t="s">
        <v>13</v>
      </c>
      <c r="C39" s="152">
        <v>0.15</v>
      </c>
      <c r="D39" s="152">
        <v>0</v>
      </c>
      <c r="E39" s="152">
        <v>0</v>
      </c>
      <c r="F39" s="152">
        <v>2.5</v>
      </c>
      <c r="G39" s="152">
        <v>0.16</v>
      </c>
      <c r="H39" s="152">
        <v>0</v>
      </c>
      <c r="I39" s="152">
        <v>0</v>
      </c>
      <c r="J39" s="152">
        <v>0</v>
      </c>
      <c r="K39" s="188">
        <v>0</v>
      </c>
      <c r="L39" s="189"/>
      <c r="M39" s="1"/>
    </row>
    <row r="40" spans="2:13" ht="15">
      <c r="B40" s="43"/>
      <c r="C40" s="44"/>
      <c r="D40" s="45"/>
      <c r="E40" s="29"/>
      <c r="F40" s="45"/>
      <c r="G40" s="29"/>
      <c r="H40" s="45"/>
      <c r="I40" s="46"/>
      <c r="J40" s="45"/>
      <c r="K40" s="46"/>
      <c r="L40" s="47"/>
      <c r="M40" s="32"/>
    </row>
    <row r="41" spans="2:13" ht="15">
      <c r="B41" s="35" t="s">
        <v>32</v>
      </c>
      <c r="C41" s="89" t="s">
        <v>58</v>
      </c>
      <c r="D41" s="33" t="s">
        <v>137</v>
      </c>
      <c r="E41" s="33" t="s">
        <v>44</v>
      </c>
      <c r="F41" s="33" t="s">
        <v>45</v>
      </c>
      <c r="G41" s="33" t="s">
        <v>46</v>
      </c>
      <c r="H41" s="33" t="s">
        <v>47</v>
      </c>
      <c r="I41" s="33" t="s">
        <v>59</v>
      </c>
      <c r="J41" s="33" t="s">
        <v>60</v>
      </c>
      <c r="K41" s="33" t="s">
        <v>61</v>
      </c>
      <c r="L41" s="33" t="s">
        <v>62</v>
      </c>
      <c r="M41" s="34" t="s">
        <v>87</v>
      </c>
    </row>
    <row r="42" spans="2:13" ht="15">
      <c r="B42" s="37" t="s">
        <v>4</v>
      </c>
      <c r="C42" s="94">
        <f>E42*C$33/(I42+K42)+C$39*K42/(I42+K42)</f>
        <v>40.27472493887531</v>
      </c>
      <c r="D42" s="170">
        <f>SQRT((C33/(I42+K42)*F42)^2+(E42/(I42+K42)*J42)^2+((E42*C33)/((I42+K42)*K42)*L42)^2+(K42/(I42+K42)*H42)^2+(G42/(I42+K42)*L42)^2+((G42*K42)/((I42+K42)*K42)*L42)^2)</f>
        <v>0.012958952199876092</v>
      </c>
      <c r="E42" s="126">
        <f>Samples!C18</f>
        <v>1641.2362500000002</v>
      </c>
      <c r="F42" s="166">
        <f>Samples!D18</f>
        <v>0.093146644849506</v>
      </c>
      <c r="G42" s="109">
        <f>C39</f>
        <v>0.15</v>
      </c>
      <c r="H42" s="75">
        <f>(C34*G42/100)/SQRT(3)</f>
        <v>0.01299038105676658</v>
      </c>
      <c r="I42" s="62">
        <f>0.9*C33</f>
        <v>1800</v>
      </c>
      <c r="J42" s="95">
        <f>C35</f>
        <v>0.05773502691896258</v>
      </c>
      <c r="K42" s="108">
        <f>C32</f>
        <v>80000</v>
      </c>
      <c r="L42" s="130">
        <f>C36</f>
        <v>0.05773502691896258</v>
      </c>
      <c r="M42" s="121">
        <f aca="true" t="shared" si="1" ref="M42:M50">D42/C42*100</f>
        <v>0.032176389086564366</v>
      </c>
    </row>
    <row r="43" spans="2:13" ht="15">
      <c r="B43" s="13" t="s">
        <v>5</v>
      </c>
      <c r="C43" s="94">
        <f>E43*C$33/(I43+K43)+D$39*K43/(I43+K43)</f>
        <v>40.12802567237164</v>
      </c>
      <c r="D43" s="169">
        <f>SQRT((C33/(I43+K43)*F43)^2+(E43/(I43+K43)*J43)^2+((E43*C33)/((I43+K43)*K43)*L43)^2+(K43/(I43+K43)*H43)^2+(G43/(I43+K43)*L43)^2+((G43*K43)/((I43+K43)*K43)*L43)^2)</f>
        <v>0.002535449267449423</v>
      </c>
      <c r="E43" s="126">
        <f>Samples!C19</f>
        <v>1641.2362500000002</v>
      </c>
      <c r="F43" s="167">
        <f>Samples!D19</f>
        <v>0.09223636726758054</v>
      </c>
      <c r="G43" s="57">
        <f>D39</f>
        <v>0</v>
      </c>
      <c r="H43" s="57">
        <f>C34*G43/100</f>
        <v>0</v>
      </c>
      <c r="I43" s="63">
        <f>0.9*C33</f>
        <v>1800</v>
      </c>
      <c r="J43" s="94">
        <f>C35</f>
        <v>0.05773502691896258</v>
      </c>
      <c r="K43" s="63">
        <f>C32</f>
        <v>80000</v>
      </c>
      <c r="L43" s="94">
        <f>C36</f>
        <v>0.05773502691896258</v>
      </c>
      <c r="M43" s="94">
        <f t="shared" si="1"/>
        <v>0.006318400232671035</v>
      </c>
    </row>
    <row r="44" spans="2:13" ht="15">
      <c r="B44" s="37" t="s">
        <v>6</v>
      </c>
      <c r="C44" s="94">
        <f>E44*C$33/(I44+K44)+E$39*K44/(I44+K44)</f>
        <v>40.12802567237164</v>
      </c>
      <c r="D44" s="170">
        <f>SQRT((C33/(I44+K44)*F44)^2+(E44/(I44+K44)*J44)^2+((E44*C33)/((I44+K44)*K44)*L44)^2+(K44/(I44+K44)*H44)^2+(G44/(I44+K44)*L44)^2+((G44*K44)/((I44+K44)*K44)*L44)^2)</f>
        <v>0.002535449267449423</v>
      </c>
      <c r="E44" s="126">
        <f>Samples!C20</f>
        <v>1641.2362500000002</v>
      </c>
      <c r="F44" s="166">
        <f>Samples!D20</f>
        <v>0.09223636726758054</v>
      </c>
      <c r="G44" s="75">
        <f>E39</f>
        <v>0</v>
      </c>
      <c r="H44" s="75">
        <f>C34*G44/100</f>
        <v>0</v>
      </c>
      <c r="I44" s="62">
        <f>0.9*C33</f>
        <v>1800</v>
      </c>
      <c r="J44" s="95">
        <f>C35</f>
        <v>0.05773502691896258</v>
      </c>
      <c r="K44" s="62">
        <f>C32</f>
        <v>80000</v>
      </c>
      <c r="L44" s="95">
        <f>C36</f>
        <v>0.05773502691896258</v>
      </c>
      <c r="M44" s="95">
        <f t="shared" si="1"/>
        <v>0.006318400232671035</v>
      </c>
    </row>
    <row r="45" spans="2:13" ht="15">
      <c r="B45" s="13" t="s">
        <v>7</v>
      </c>
      <c r="C45" s="94">
        <f>E45*C$33/(I45+K45)+F$39*K45/(I45+K45)</f>
        <v>403.6922371638143</v>
      </c>
      <c r="D45" s="169">
        <f>SQRT((C33/(I45+K45)*F45)^2+(E45/(I45+K45)*J45)^2+((E45*C33)/((I45+K45)*K45)*L45)^2+(K45/(I45+K45)*H45)^2+(G45/(I45+K45)*L45)^2+((G45*K45)/((I45+K45)*K45)*L45)^2)</f>
        <v>0.21285935387083202</v>
      </c>
      <c r="E45" s="126">
        <f>Samples!C21</f>
        <v>16411.012500000004</v>
      </c>
      <c r="F45" s="167">
        <f>Samples!D21</f>
        <v>0.7542866992543353</v>
      </c>
      <c r="G45" s="57">
        <f>F39</f>
        <v>2.5</v>
      </c>
      <c r="H45" s="57">
        <f>(C34*G45/100)/SQRT(3)</f>
        <v>0.21650635094610968</v>
      </c>
      <c r="I45" s="63">
        <f>0.9*C33</f>
        <v>1800</v>
      </c>
      <c r="J45" s="94">
        <f>C35</f>
        <v>0.05773502691896258</v>
      </c>
      <c r="K45" s="63">
        <f>C32</f>
        <v>80000</v>
      </c>
      <c r="L45" s="94">
        <f>C36</f>
        <v>0.05773502691896258</v>
      </c>
      <c r="M45" s="94">
        <f t="shared" si="1"/>
        <v>0.052728126596215875</v>
      </c>
    </row>
    <row r="46" spans="2:13" ht="15">
      <c r="B46" s="37" t="s">
        <v>8</v>
      </c>
      <c r="C46" s="94">
        <f>E46*C$33/(I46+K46)+G$39*K46/(I46+K46)</f>
        <v>40.28450488997555</v>
      </c>
      <c r="D46" s="170">
        <f>SQRT((C33/(I46+K46)*F46)^2+(E46/(I46+K46)*J46)^2+((E46*C33)/((I46+K46)*K46)*L46)^2+(K46/(I46+K46)*H46)^2+(G46/(I46+K46)*L46)^2+((G46*K46)/((I46+K46)*K46)*L46)^2)</f>
        <v>0.013790807500289343</v>
      </c>
      <c r="E46" s="126">
        <f>Samples!C22</f>
        <v>1641.2362500000002</v>
      </c>
      <c r="F46" s="166">
        <f>Samples!D22</f>
        <v>0.09327136455911858</v>
      </c>
      <c r="G46" s="75">
        <f>G39</f>
        <v>0.16</v>
      </c>
      <c r="H46" s="75">
        <f>(C34*G46/100)/SQRT(3)</f>
        <v>0.013856406460551019</v>
      </c>
      <c r="I46" s="62">
        <f>0.9*C33</f>
        <v>1800</v>
      </c>
      <c r="J46" s="95">
        <f>C35</f>
        <v>0.05773502691896258</v>
      </c>
      <c r="K46" s="62">
        <f>C32</f>
        <v>80000</v>
      </c>
      <c r="L46" s="95">
        <f>C36</f>
        <v>0.05773502691896258</v>
      </c>
      <c r="M46" s="95">
        <f t="shared" si="1"/>
        <v>0.03423352859357362</v>
      </c>
    </row>
    <row r="47" spans="2:13" ht="15">
      <c r="B47" s="13" t="s">
        <v>9</v>
      </c>
      <c r="C47" s="94">
        <f>E47*C$33/(I47+K47)+H$39*K47/(I47+K47)</f>
        <v>40.12802567237164</v>
      </c>
      <c r="D47" s="169">
        <f>SQRT((C33/(I47+K47)*F47)^2+(E47/(I47+K47)*J47)^2+((E47*C33)/((I47+K47)*K47)*L47)^2+(K47/(I47+K47)*H47)^2+(G47/(I47+K47)*L47)^2+((G47*K47)/((I47+K47)*K47)*L47)^2)</f>
        <v>0.002535449267449423</v>
      </c>
      <c r="E47" s="126">
        <f>Samples!C23</f>
        <v>1641.2362500000002</v>
      </c>
      <c r="F47" s="167">
        <f>Samples!D23</f>
        <v>0.09223636726758054</v>
      </c>
      <c r="G47" s="57">
        <f>H39</f>
        <v>0</v>
      </c>
      <c r="H47" s="57">
        <f>C34*G47/100</f>
        <v>0</v>
      </c>
      <c r="I47" s="63">
        <f>0.9*C33</f>
        <v>1800</v>
      </c>
      <c r="J47" s="94">
        <f>C35</f>
        <v>0.05773502691896258</v>
      </c>
      <c r="K47" s="63">
        <f>C32</f>
        <v>80000</v>
      </c>
      <c r="L47" s="94">
        <f>C36</f>
        <v>0.05773502691896258</v>
      </c>
      <c r="M47" s="94">
        <f t="shared" si="1"/>
        <v>0.006318400232671035</v>
      </c>
    </row>
    <row r="48" spans="2:13" ht="15">
      <c r="B48" s="37" t="s">
        <v>10</v>
      </c>
      <c r="C48" s="94">
        <f>E48*C$33/(I48+K48)+I$39*K48/(I48+K48)</f>
        <v>40.12802567237164</v>
      </c>
      <c r="D48" s="170">
        <f>SQRT((C33/(I48+K48)*F48)^2+(E48/(I48+K48)*J48)^2+((E48*C33)/((I48+K48)*K48)*L48)^2+(K48/(I48+K48)*H48)^2+(G48/(I48+K48)*L48)^2+((G48*K48)/((I48+K48)*K48)*L48)^2)</f>
        <v>0.002535449267449423</v>
      </c>
      <c r="E48" s="126">
        <f>Samples!C24</f>
        <v>1641.2362500000002</v>
      </c>
      <c r="F48" s="166">
        <f>Samples!D24</f>
        <v>0.09223636726758054</v>
      </c>
      <c r="G48" s="75">
        <f>I39</f>
        <v>0</v>
      </c>
      <c r="H48" s="75">
        <f>C34*G48/100</f>
        <v>0</v>
      </c>
      <c r="I48" s="62">
        <f>0.9*C33</f>
        <v>1800</v>
      </c>
      <c r="J48" s="95">
        <f>C35</f>
        <v>0.05773502691896258</v>
      </c>
      <c r="K48" s="62">
        <f>C32</f>
        <v>80000</v>
      </c>
      <c r="L48" s="95">
        <f>C36</f>
        <v>0.05773502691896258</v>
      </c>
      <c r="M48" s="95">
        <f t="shared" si="1"/>
        <v>0.006318400232671035</v>
      </c>
    </row>
    <row r="49" spans="2:13" ht="15">
      <c r="B49" s="13" t="s">
        <v>11</v>
      </c>
      <c r="C49" s="94">
        <f>E49*C$33/(I49+K49)+J$39*K49/(I49+K49)</f>
        <v>40.12802567237164</v>
      </c>
      <c r="D49" s="169">
        <f>SQRT((C33/(I49+K49)*F49)^2+(E49/(I49+K49)*J49)^2+((E49*C33)/((I49+K49)*K49)*L49)^2+(K49/(I49+K49)*H49)^2+(G49/(I49+K49)*L49)^2+((G49*K49)/((I49+K49)*K49)*L49)^2)</f>
        <v>0.002535449267449423</v>
      </c>
      <c r="E49" s="126">
        <f>Samples!C25</f>
        <v>1641.2362500000002</v>
      </c>
      <c r="F49" s="167">
        <f>Samples!D25</f>
        <v>0.09223636726758054</v>
      </c>
      <c r="G49" s="57">
        <f>J39</f>
        <v>0</v>
      </c>
      <c r="H49" s="57">
        <f>C34*G49/100</f>
        <v>0</v>
      </c>
      <c r="I49" s="63">
        <f>0.9*C33</f>
        <v>1800</v>
      </c>
      <c r="J49" s="94">
        <f>C35</f>
        <v>0.05773502691896258</v>
      </c>
      <c r="K49" s="63">
        <f>C32</f>
        <v>80000</v>
      </c>
      <c r="L49" s="94">
        <f>C36</f>
        <v>0.05773502691896258</v>
      </c>
      <c r="M49" s="94">
        <f t="shared" si="1"/>
        <v>0.006318400232671035</v>
      </c>
    </row>
    <row r="50" spans="2:13" ht="15">
      <c r="B50" s="14" t="s">
        <v>12</v>
      </c>
      <c r="C50" s="94">
        <f>E50*C$33/(I50+K50)+K$39*K50/(I50+K50)</f>
        <v>40.12802567237164</v>
      </c>
      <c r="D50" s="171">
        <f>SQRT((C33/(I50+K50)*F50)^2+(E50/(I50+K50)*J50)^2+((E50*C33)/((I50+K50)*K50)*L50)^2+(K50/(I50+K50)*H50)^2+(G50/(I50+K50)*L50)^2+((G50*K50)/((I50+K50)*K50)*L50)^2)</f>
        <v>0.002535449267449423</v>
      </c>
      <c r="E50" s="126">
        <f>Samples!C26</f>
        <v>1641.2362500000002</v>
      </c>
      <c r="F50" s="172">
        <f>Samples!D26</f>
        <v>0.09223636726758054</v>
      </c>
      <c r="G50" s="90">
        <f>K39</f>
        <v>0</v>
      </c>
      <c r="H50" s="90">
        <f>0.15*G50</f>
        <v>0</v>
      </c>
      <c r="I50" s="80">
        <f>0.9*C33</f>
        <v>1800</v>
      </c>
      <c r="J50" s="131">
        <f>C35</f>
        <v>0.05773502691896258</v>
      </c>
      <c r="K50" s="80">
        <f>C32</f>
        <v>80000</v>
      </c>
      <c r="L50" s="131">
        <f>C36</f>
        <v>0.05773502691896258</v>
      </c>
      <c r="M50" s="131">
        <f t="shared" si="1"/>
        <v>0.006318400232671035</v>
      </c>
    </row>
  </sheetData>
  <sheetProtection password="DA55" sheet="1" formatCells="0" formatColumns="0" formatRows="0"/>
  <mergeCells count="4">
    <mergeCell ref="K12:L12"/>
    <mergeCell ref="K13:L13"/>
    <mergeCell ref="K38:L38"/>
    <mergeCell ref="K39:L39"/>
  </mergeCells>
  <printOptions/>
  <pageMargins left="0.7" right="0.7" top="0.75" bottom="0.75" header="0.3" footer="0.3"/>
  <pageSetup horizontalDpi="180" verticalDpi="180" orientation="portrait" paperSize="9" r:id="rId1"/>
  <ignoredErrors>
    <ignoredError sqref="C8:C9 C35:C36 C16:C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2011-09-19T20:28:31Z</dcterms:modified>
  <cp:category/>
  <cp:version/>
  <cp:contentType/>
  <cp:contentStatus/>
</cp:coreProperties>
</file>